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tr.surovka\Desktop\"/>
    </mc:Choice>
  </mc:AlternateContent>
  <bookViews>
    <workbookView xWindow="0" yWindow="0" windowWidth="28800" windowHeight="12435" firstSheet="1" activeTab="4"/>
  </bookViews>
  <sheets>
    <sheet name="Pokyny pro vyplnění" sheetId="11" state="hidden" r:id="rId1"/>
    <sheet name="Stavba" sheetId="1" r:id="rId2"/>
    <sheet name="VzorPolozky" sheetId="10" state="hidden" r:id="rId3"/>
    <sheet name="ON_VN" sheetId="17" r:id="rId4"/>
    <sheet name="Položky" sheetId="14" r:id="rId5"/>
  </sheets>
  <externalReferences>
    <externalReference r:id="rId6"/>
  </externalReferences>
  <definedNames>
    <definedName name="_1Excel_BuiltIn_Print_Area_3_1" localSheetId="3">#REF!</definedName>
    <definedName name="_1Excel_BuiltIn_Print_Area_3_1">#REF!</definedName>
    <definedName name="_2Excel_BuiltIn_Print_Titles_3_1" localSheetId="3">#REF!</definedName>
    <definedName name="_2Excel_BuiltIn_Print_Titles_3_1">#REF!</definedName>
    <definedName name="A.3_OSTATNI_PARK" localSheetId="3">#REF!</definedName>
    <definedName name="A.3_OSTATNI_PARK">#REF!</definedName>
    <definedName name="A.OSTATNI_PARK_U_ZAMKU" localSheetId="3">#REF!</definedName>
    <definedName name="A.OSTATNI_PARK_U_ZAMKU">#REF!</definedName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fh" localSheetId="3">#REF!</definedName>
    <definedName name="dfh">#REF!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Excel_BuiltIn_Print_Area_1_1" localSheetId="3">#REF!</definedName>
    <definedName name="Excel_BuiltIn_Print_Area_1_1">#REF!</definedName>
    <definedName name="Excel_BuiltIn_Print_Area_10" localSheetId="3">#REF!</definedName>
    <definedName name="Excel_BuiltIn_Print_Area_10">#REF!</definedName>
    <definedName name="Excel_BuiltIn_Print_Area_10_1" localSheetId="3">#REF!</definedName>
    <definedName name="Excel_BuiltIn_Print_Area_10_1">#REF!</definedName>
    <definedName name="Excel_BuiltIn_Print_Area_11" localSheetId="3">#REF!</definedName>
    <definedName name="Excel_BuiltIn_Print_Area_11">#REF!</definedName>
    <definedName name="Excel_BuiltIn_Print_Area_11_1" localSheetId="3">#REF!</definedName>
    <definedName name="Excel_BuiltIn_Print_Area_11_1">#REF!</definedName>
    <definedName name="Excel_BuiltIn_Print_Area_12" localSheetId="3">#REF!</definedName>
    <definedName name="Excel_BuiltIn_Print_Area_12">#REF!</definedName>
    <definedName name="Excel_BuiltIn_Print_Area_12_1" localSheetId="3">#REF!</definedName>
    <definedName name="Excel_BuiltIn_Print_Area_12_1">#REF!</definedName>
    <definedName name="Excel_BuiltIn_Print_Area_13" localSheetId="3">#REF!</definedName>
    <definedName name="Excel_BuiltIn_Print_Area_13">#REF!</definedName>
    <definedName name="Excel_BuiltIn_Print_Area_13_1" localSheetId="3">#REF!</definedName>
    <definedName name="Excel_BuiltIn_Print_Area_13_1">#REF!</definedName>
    <definedName name="Excel_BuiltIn_Print_Area_14" localSheetId="3">#REF!</definedName>
    <definedName name="Excel_BuiltIn_Print_Area_14">#REF!</definedName>
    <definedName name="Excel_BuiltIn_Print_Area_14_1" localSheetId="3">#REF!</definedName>
    <definedName name="Excel_BuiltIn_Print_Area_14_1">#REF!</definedName>
    <definedName name="Excel_BuiltIn_Print_Area_14_1_1" localSheetId="3">#REF!</definedName>
    <definedName name="Excel_BuiltIn_Print_Area_14_1_1">#REF!</definedName>
    <definedName name="Excel_BuiltIn_Print_Area_2_1" localSheetId="3">#REF!</definedName>
    <definedName name="Excel_BuiltIn_Print_Area_2_1">#REF!</definedName>
    <definedName name="Excel_BuiltIn_Print_Area_3_1" localSheetId="3">#REF!</definedName>
    <definedName name="Excel_BuiltIn_Print_Area_3_1">#REF!</definedName>
    <definedName name="Excel_BuiltIn_Print_Area_3_1_1" localSheetId="3">#REF!</definedName>
    <definedName name="Excel_BuiltIn_Print_Area_3_1_1">#REF!</definedName>
    <definedName name="Excel_BuiltIn_Print_Area_3_1_1_1" localSheetId="3">#REF!</definedName>
    <definedName name="Excel_BuiltIn_Print_Area_3_1_1_1">#REF!</definedName>
    <definedName name="Excel_BuiltIn_Print_Area_3_1_1_1_1" localSheetId="3">#REF!</definedName>
    <definedName name="Excel_BuiltIn_Print_Area_3_1_1_1_1">#REF!</definedName>
    <definedName name="Excel_BuiltIn_Print_Area_3_1_1_1_1_1" localSheetId="3">#REF!</definedName>
    <definedName name="Excel_BuiltIn_Print_Area_3_1_1_1_1_1">#REF!</definedName>
    <definedName name="Excel_BuiltIn_Print_Area_3_1_1_1_1_1_1" localSheetId="3">#REF!</definedName>
    <definedName name="Excel_BuiltIn_Print_Area_3_1_1_1_1_1_1">#REF!</definedName>
    <definedName name="Excel_BuiltIn_Print_Area_4" localSheetId="3">#REF!</definedName>
    <definedName name="Excel_BuiltIn_Print_Area_4">#REF!</definedName>
    <definedName name="Excel_BuiltIn_Print_Area_4_1" localSheetId="3">#REF!</definedName>
    <definedName name="Excel_BuiltIn_Print_Area_4_1">#REF!</definedName>
    <definedName name="Excel_BuiltIn_Print_Area_4_1_1" localSheetId="3">#REF!</definedName>
    <definedName name="Excel_BuiltIn_Print_Area_4_1_1">#REF!</definedName>
    <definedName name="Excel_BuiltIn_Print_Area_4_1_1_1" localSheetId="3">#REF!</definedName>
    <definedName name="Excel_BuiltIn_Print_Area_4_1_1_1">#REF!</definedName>
    <definedName name="Excel_BuiltIn_Print_Area_5" localSheetId="3">#REF!</definedName>
    <definedName name="Excel_BuiltIn_Print_Area_5">#REF!</definedName>
    <definedName name="Excel_BuiltIn_Print_Area_5_1" localSheetId="3">#REF!</definedName>
    <definedName name="Excel_BuiltIn_Print_Area_5_1">#REF!</definedName>
    <definedName name="Excel_BuiltIn_Print_Area_5_1_1" localSheetId="3">#REF!</definedName>
    <definedName name="Excel_BuiltIn_Print_Area_5_1_1">#REF!</definedName>
    <definedName name="Excel_BuiltIn_Print_Area_5_1_1_1" localSheetId="3">#REF!</definedName>
    <definedName name="Excel_BuiltIn_Print_Area_5_1_1_1">#REF!</definedName>
    <definedName name="Excel_BuiltIn_Print_Area_5_1_1_1_1" localSheetId="3">#REF!</definedName>
    <definedName name="Excel_BuiltIn_Print_Area_5_1_1_1_1">#REF!</definedName>
    <definedName name="Excel_BuiltIn_Print_Area_6_1" localSheetId="3">#REF!</definedName>
    <definedName name="Excel_BuiltIn_Print_Area_6_1">#REF!</definedName>
    <definedName name="Excel_BuiltIn_Print_Area_6_1_1" localSheetId="3">#REF!</definedName>
    <definedName name="Excel_BuiltIn_Print_Area_6_1_1">#REF!</definedName>
    <definedName name="Excel_BuiltIn_Print_Area_6_1_1_1" localSheetId="3">#REF!</definedName>
    <definedName name="Excel_BuiltIn_Print_Area_6_1_1_1">#REF!</definedName>
    <definedName name="Excel_BuiltIn_Print_Area_6_1_15" localSheetId="3">#REF!</definedName>
    <definedName name="Excel_BuiltIn_Print_Area_6_1_15">#REF!</definedName>
    <definedName name="Excel_BuiltIn_Print_Area_7_1" localSheetId="3">#REF!</definedName>
    <definedName name="Excel_BuiltIn_Print_Area_7_1">#REF!</definedName>
    <definedName name="Excel_BuiltIn_Print_Area_7_1_1" localSheetId="3">#REF!</definedName>
    <definedName name="Excel_BuiltIn_Print_Area_7_1_1">#REF!</definedName>
    <definedName name="Excel_BuiltIn_Print_Area_8_1" localSheetId="3">#REF!</definedName>
    <definedName name="Excel_BuiltIn_Print_Area_8_1">#REF!</definedName>
    <definedName name="Excel_BuiltIn_Print_Area_8_1_1" localSheetId="3">#REF!</definedName>
    <definedName name="Excel_BuiltIn_Print_Area_8_1_1">#REF!</definedName>
    <definedName name="Excel_BuiltIn_Print_Area_8_1_1_1" localSheetId="3">#REF!</definedName>
    <definedName name="Excel_BuiltIn_Print_Area_8_1_1_1">#REF!</definedName>
    <definedName name="Excel_BuiltIn_Print_Area_9" localSheetId="3">#REF!</definedName>
    <definedName name="Excel_BuiltIn_Print_Area_9">#REF!</definedName>
    <definedName name="Excel_BuiltIn_Print_Area_9_1" localSheetId="3">#REF!</definedName>
    <definedName name="Excel_BuiltIn_Print_Area_9_1">#REF!</definedName>
    <definedName name="Excel_BuiltIn_Print_Area_9_1_1" localSheetId="3">#REF!</definedName>
    <definedName name="Excel_BuiltIn_Print_Area_9_1_1">#REF!</definedName>
    <definedName name="Excel_BuiltIn_Print_Titles_2_1" localSheetId="3">#REF!</definedName>
    <definedName name="Excel_BuiltIn_Print_Titles_2_1">#REF!</definedName>
    <definedName name="Excel_BuiltIn_Print_Titles_2_1_1" localSheetId="3">#REF!</definedName>
    <definedName name="Excel_BuiltIn_Print_Titles_2_1_1">#REF!</definedName>
    <definedName name="Excel_BuiltIn_Print_Titles_3_1" localSheetId="3">#REF!</definedName>
    <definedName name="Excel_BuiltIn_Print_Titles_3_1">#REF!</definedName>
    <definedName name="Excel_BuiltIn_Print_Titles_3_1_1" localSheetId="3">#REF!</definedName>
    <definedName name="Excel_BuiltIn_Print_Titles_3_1_1">#REF!</definedName>
    <definedName name="Excel_BuiltIn_Print_Titles_4" localSheetId="3">#REF!</definedName>
    <definedName name="Excel_BuiltIn_Print_Titles_4">#REF!</definedName>
    <definedName name="Excel_BuiltIn_Print_Titles_5" localSheetId="3">#REF!</definedName>
    <definedName name="Excel_BuiltIn_Print_Titles_5">#REF!</definedName>
    <definedName name="Excel_BuiltIn_Print_Titles_7" localSheetId="3">#REF!</definedName>
    <definedName name="Excel_BuiltIn_Print_Titles_7">#REF!</definedName>
    <definedName name="Excel_BuiltIn_Print_Titles_9" localSheetId="3">#REF!</definedName>
    <definedName name="Excel_BuiltIn_Print_Titles_9">#REF!</definedName>
    <definedName name="gh" localSheetId="3">#REF!</definedName>
    <definedName name="gh">#REF!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ON_VN!$A$1:$G$29</definedName>
    <definedName name="_xlnm.Print_Area" localSheetId="4">Položky!$A$1:$G$153</definedName>
    <definedName name="_xlnm.Print_Area" localSheetId="1">Stavba!$A$1:$J$64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 localSheetId="3">#REF!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 localSheetId="3">#REF!</definedName>
    <definedName name="SloupecCC">#REF!</definedName>
    <definedName name="SloupecCisloPol" localSheetId="3">#REF!</definedName>
    <definedName name="SloupecCisloPol">#REF!</definedName>
    <definedName name="SloupecJC" localSheetId="3">#REF!</definedName>
    <definedName name="SloupecJC">#REF!</definedName>
    <definedName name="SloupecMJ" localSheetId="3">#REF!</definedName>
    <definedName name="SloupecMJ">#REF!</definedName>
    <definedName name="SloupecMnozstvi" localSheetId="3">#REF!</definedName>
    <definedName name="SloupecMnozstvi">#REF!</definedName>
    <definedName name="SloupecNazPol" localSheetId="3">#REF!</definedName>
    <definedName name="SloupecNazPol">#REF!</definedName>
    <definedName name="SloupecPC" localSheetId="3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Q118" i="14" l="1"/>
  <c r="O118" i="14"/>
  <c r="K118" i="14"/>
  <c r="I118" i="14"/>
  <c r="G118" i="14"/>
  <c r="M118" i="14" s="1"/>
  <c r="G109" i="14"/>
  <c r="G108" i="14"/>
  <c r="G107" i="14"/>
  <c r="G106" i="14"/>
  <c r="G105" i="14"/>
  <c r="G104" i="14"/>
  <c r="G103" i="14"/>
  <c r="G102" i="14"/>
  <c r="G101" i="14"/>
  <c r="G149" i="14" l="1"/>
  <c r="I58" i="1" s="1"/>
  <c r="G150" i="14"/>
  <c r="Q25" i="17"/>
  <c r="O25" i="17"/>
  <c r="K25" i="17"/>
  <c r="I25" i="17"/>
  <c r="G25" i="17"/>
  <c r="M25" i="17" s="1"/>
  <c r="Q22" i="17"/>
  <c r="O22" i="17"/>
  <c r="K22" i="17"/>
  <c r="I22" i="17"/>
  <c r="G22" i="17"/>
  <c r="M22" i="17" s="1"/>
  <c r="Q19" i="17"/>
  <c r="O19" i="17"/>
  <c r="K19" i="17"/>
  <c r="I19" i="17"/>
  <c r="I18" i="17" s="1"/>
  <c r="Q15" i="17"/>
  <c r="O15" i="17"/>
  <c r="K15" i="17"/>
  <c r="I15" i="17"/>
  <c r="Q12" i="17"/>
  <c r="O12" i="17"/>
  <c r="K12" i="17"/>
  <c r="I12" i="17"/>
  <c r="Q9" i="17"/>
  <c r="Q8" i="17" s="1"/>
  <c r="O9" i="17"/>
  <c r="K9" i="17"/>
  <c r="I9" i="17"/>
  <c r="K18" i="17" l="1"/>
  <c r="O8" i="17"/>
  <c r="I8" i="17"/>
  <c r="Q18" i="17"/>
  <c r="O18" i="17"/>
  <c r="K8" i="17"/>
  <c r="Q150" i="14" l="1"/>
  <c r="Q149" i="14" s="1"/>
  <c r="O150" i="14"/>
  <c r="O149" i="14" s="1"/>
  <c r="K150" i="14"/>
  <c r="K149" i="14" s="1"/>
  <c r="I150" i="14"/>
  <c r="I149" i="14" s="1"/>
  <c r="M150" i="14"/>
  <c r="M149" i="14" s="1"/>
  <c r="Q87" i="14"/>
  <c r="O87" i="14"/>
  <c r="K87" i="14"/>
  <c r="I87" i="14"/>
  <c r="G87" i="14"/>
  <c r="M87" i="14" s="1"/>
  <c r="Q124" i="14" l="1"/>
  <c r="O124" i="14"/>
  <c r="K124" i="14"/>
  <c r="I124" i="14"/>
  <c r="G124" i="14"/>
  <c r="M124" i="14" s="1"/>
  <c r="Q123" i="14"/>
  <c r="O123" i="14"/>
  <c r="K123" i="14"/>
  <c r="I123" i="14"/>
  <c r="G123" i="14"/>
  <c r="M123" i="14" s="1"/>
  <c r="Q122" i="14"/>
  <c r="O122" i="14"/>
  <c r="K122" i="14"/>
  <c r="I122" i="14"/>
  <c r="G122" i="14"/>
  <c r="M122" i="14" s="1"/>
  <c r="Q121" i="14"/>
  <c r="O121" i="14"/>
  <c r="K121" i="14"/>
  <c r="I121" i="14"/>
  <c r="G121" i="14"/>
  <c r="M121" i="14" s="1"/>
  <c r="Q120" i="14"/>
  <c r="O120" i="14"/>
  <c r="K120" i="14"/>
  <c r="I120" i="14"/>
  <c r="G120" i="14"/>
  <c r="M120" i="14" s="1"/>
  <c r="Q119" i="14"/>
  <c r="O119" i="14"/>
  <c r="K119" i="14"/>
  <c r="I119" i="14"/>
  <c r="G119" i="14"/>
  <c r="M119" i="14" s="1"/>
  <c r="Q116" i="14"/>
  <c r="O116" i="14"/>
  <c r="K116" i="14"/>
  <c r="I116" i="14"/>
  <c r="G116" i="14"/>
  <c r="M116" i="14" s="1"/>
  <c r="Q112" i="14"/>
  <c r="O112" i="14"/>
  <c r="K112" i="14"/>
  <c r="I112" i="14"/>
  <c r="G112" i="14"/>
  <c r="M112" i="14" s="1"/>
  <c r="Q111" i="14"/>
  <c r="O111" i="14"/>
  <c r="K111" i="14"/>
  <c r="I111" i="14"/>
  <c r="G111" i="14"/>
  <c r="M111" i="14" s="1"/>
  <c r="Q110" i="14"/>
  <c r="O110" i="14"/>
  <c r="K110" i="14"/>
  <c r="I110" i="14"/>
  <c r="G110" i="14"/>
  <c r="M110" i="14" s="1"/>
  <c r="Q46" i="14"/>
  <c r="O46" i="14"/>
  <c r="K46" i="14"/>
  <c r="I46" i="14"/>
  <c r="G46" i="14"/>
  <c r="M46" i="14" s="1"/>
  <c r="Q45" i="14"/>
  <c r="O45" i="14"/>
  <c r="K45" i="14"/>
  <c r="I45" i="14"/>
  <c r="G45" i="14"/>
  <c r="M45" i="14" s="1"/>
  <c r="Q69" i="14"/>
  <c r="O69" i="14"/>
  <c r="K69" i="14"/>
  <c r="I69" i="14"/>
  <c r="G69" i="14"/>
  <c r="M69" i="14" s="1"/>
  <c r="Q62" i="14"/>
  <c r="O62" i="14"/>
  <c r="K62" i="14"/>
  <c r="I62" i="14"/>
  <c r="G62" i="14"/>
  <c r="M62" i="14" s="1"/>
  <c r="Q63" i="14"/>
  <c r="O63" i="14"/>
  <c r="K63" i="14"/>
  <c r="I63" i="14"/>
  <c r="G63" i="14"/>
  <c r="M63" i="14" s="1"/>
  <c r="Q146" i="14" l="1"/>
  <c r="O146" i="14"/>
  <c r="K146" i="14"/>
  <c r="I146" i="14"/>
  <c r="G146" i="14"/>
  <c r="M146" i="14" s="1"/>
  <c r="Q142" i="14"/>
  <c r="O142" i="14"/>
  <c r="K142" i="14"/>
  <c r="I142" i="14"/>
  <c r="G142" i="14"/>
  <c r="M142" i="14" s="1"/>
  <c r="Q139" i="14"/>
  <c r="O139" i="14"/>
  <c r="K139" i="14"/>
  <c r="I139" i="14"/>
  <c r="G139" i="14"/>
  <c r="M139" i="14" s="1"/>
  <c r="Q135" i="14"/>
  <c r="O135" i="14"/>
  <c r="K135" i="14"/>
  <c r="I135" i="14"/>
  <c r="G135" i="14"/>
  <c r="M135" i="14" s="1"/>
  <c r="Q127" i="14"/>
  <c r="O127" i="14"/>
  <c r="K127" i="14"/>
  <c r="I127" i="14"/>
  <c r="G127" i="14"/>
  <c r="M127" i="14" s="1"/>
  <c r="Q115" i="14"/>
  <c r="O115" i="14"/>
  <c r="K115" i="14"/>
  <c r="I115" i="14"/>
  <c r="G115" i="14"/>
  <c r="Q100" i="14"/>
  <c r="O100" i="14"/>
  <c r="K100" i="14"/>
  <c r="I100" i="14"/>
  <c r="G100" i="14"/>
  <c r="Q95" i="14"/>
  <c r="Q94" i="14" s="1"/>
  <c r="O95" i="14"/>
  <c r="O94" i="14" s="1"/>
  <c r="K95" i="14"/>
  <c r="K94" i="14" s="1"/>
  <c r="I95" i="14"/>
  <c r="I94" i="14" s="1"/>
  <c r="G95" i="14"/>
  <c r="G94" i="14" s="1"/>
  <c r="I54" i="1" s="1"/>
  <c r="Q90" i="14"/>
  <c r="O90" i="14"/>
  <c r="K90" i="14"/>
  <c r="I90" i="14"/>
  <c r="G90" i="14"/>
  <c r="M90" i="14" s="1"/>
  <c r="Q85" i="14"/>
  <c r="O85" i="14"/>
  <c r="K85" i="14"/>
  <c r="I85" i="14"/>
  <c r="G85" i="14"/>
  <c r="M85" i="14" s="1"/>
  <c r="Q81" i="14"/>
  <c r="O81" i="14"/>
  <c r="K81" i="14"/>
  <c r="I81" i="14"/>
  <c r="G81" i="14"/>
  <c r="M81" i="14" s="1"/>
  <c r="Q77" i="14"/>
  <c r="O77" i="14"/>
  <c r="K77" i="14"/>
  <c r="I77" i="14"/>
  <c r="G77" i="14"/>
  <c r="M77" i="14" s="1"/>
  <c r="Q73" i="14"/>
  <c r="O73" i="14"/>
  <c r="K73" i="14"/>
  <c r="I73" i="14"/>
  <c r="G73" i="14"/>
  <c r="M73" i="14" s="1"/>
  <c r="Q66" i="14"/>
  <c r="O66" i="14"/>
  <c r="K66" i="14"/>
  <c r="I66" i="14"/>
  <c r="G66" i="14"/>
  <c r="M66" i="14" s="1"/>
  <c r="Q61" i="14"/>
  <c r="O61" i="14"/>
  <c r="K61" i="14"/>
  <c r="I61" i="14"/>
  <c r="G61" i="14"/>
  <c r="M61" i="14" s="1"/>
  <c r="Q57" i="14"/>
  <c r="O57" i="14"/>
  <c r="K57" i="14"/>
  <c r="I57" i="14"/>
  <c r="G57" i="14"/>
  <c r="M57" i="14" s="1"/>
  <c r="Q54" i="14"/>
  <c r="O54" i="14"/>
  <c r="K54" i="14"/>
  <c r="I54" i="14"/>
  <c r="G54" i="14"/>
  <c r="M54" i="14" s="1"/>
  <c r="Q49" i="14"/>
  <c r="Q48" i="14" s="1"/>
  <c r="O49" i="14"/>
  <c r="O48" i="14" s="1"/>
  <c r="K49" i="14"/>
  <c r="K48" i="14" s="1"/>
  <c r="I49" i="14"/>
  <c r="I48" i="14" s="1"/>
  <c r="G49" i="14"/>
  <c r="M49" i="14" s="1"/>
  <c r="M48" i="14" s="1"/>
  <c r="Q41" i="14"/>
  <c r="O41" i="14"/>
  <c r="K41" i="14"/>
  <c r="I41" i="14"/>
  <c r="G41" i="14"/>
  <c r="M41" i="14" s="1"/>
  <c r="Q36" i="14"/>
  <c r="O36" i="14"/>
  <c r="K36" i="14"/>
  <c r="I36" i="14"/>
  <c r="G36" i="14"/>
  <c r="M36" i="14" s="1"/>
  <c r="Q33" i="14"/>
  <c r="O33" i="14"/>
  <c r="K33" i="14"/>
  <c r="I33" i="14"/>
  <c r="G33" i="14"/>
  <c r="M33" i="14" s="1"/>
  <c r="Q29" i="14"/>
  <c r="O29" i="14"/>
  <c r="K29" i="14"/>
  <c r="I29" i="14"/>
  <c r="G29" i="14"/>
  <c r="Q9" i="14"/>
  <c r="Q8" i="14" s="1"/>
  <c r="O9" i="14"/>
  <c r="O8" i="14" s="1"/>
  <c r="K9" i="14"/>
  <c r="K8" i="14" s="1"/>
  <c r="I9" i="14"/>
  <c r="I8" i="14" s="1"/>
  <c r="G9" i="14"/>
  <c r="M9" i="14" s="1"/>
  <c r="M8" i="14" s="1"/>
  <c r="I114" i="14" l="1"/>
  <c r="G114" i="14"/>
  <c r="Q114" i="14"/>
  <c r="I65" i="14"/>
  <c r="O65" i="14"/>
  <c r="O126" i="14"/>
  <c r="Q53" i="14"/>
  <c r="O89" i="14"/>
  <c r="O72" i="14"/>
  <c r="O84" i="14"/>
  <c r="I28" i="14"/>
  <c r="Q28" i="14"/>
  <c r="I99" i="14"/>
  <c r="K114" i="14"/>
  <c r="O53" i="14"/>
  <c r="K89" i="14"/>
  <c r="K99" i="14"/>
  <c r="G89" i="14"/>
  <c r="I53" i="1" s="1"/>
  <c r="Q99" i="14"/>
  <c r="O28" i="14"/>
  <c r="K28" i="14"/>
  <c r="I53" i="14"/>
  <c r="M65" i="14"/>
  <c r="Q65" i="14"/>
  <c r="Q72" i="14"/>
  <c r="Q84" i="14"/>
  <c r="M126" i="14"/>
  <c r="Q126" i="14"/>
  <c r="K53" i="14"/>
  <c r="I72" i="14"/>
  <c r="I84" i="14"/>
  <c r="O99" i="14"/>
  <c r="I126" i="14"/>
  <c r="G28" i="14"/>
  <c r="I47" i="1" s="1"/>
  <c r="G48" i="14"/>
  <c r="I48" i="1" s="1"/>
  <c r="G53" i="14"/>
  <c r="I49" i="1" s="1"/>
  <c r="G65" i="14"/>
  <c r="I50" i="1" s="1"/>
  <c r="K65" i="14"/>
  <c r="G72" i="14"/>
  <c r="I51" i="1" s="1"/>
  <c r="K72" i="14"/>
  <c r="G84" i="14"/>
  <c r="I52" i="1" s="1"/>
  <c r="K84" i="14"/>
  <c r="I89" i="14"/>
  <c r="G99" i="14"/>
  <c r="O114" i="14"/>
  <c r="G126" i="14"/>
  <c r="I57" i="1" s="1"/>
  <c r="K126" i="14"/>
  <c r="Q89" i="14"/>
  <c r="M89" i="14"/>
  <c r="M53" i="14"/>
  <c r="M72" i="14"/>
  <c r="M84" i="14"/>
  <c r="G8" i="14"/>
  <c r="M29" i="14"/>
  <c r="M28" i="14" s="1"/>
  <c r="M95" i="14"/>
  <c r="M94" i="14" s="1"/>
  <c r="M100" i="14"/>
  <c r="M99" i="14" s="1"/>
  <c r="M115" i="14"/>
  <c r="M114" i="14" s="1"/>
  <c r="I55" i="1" l="1"/>
  <c r="G153" i="14"/>
  <c r="I56" i="1"/>
  <c r="F40" i="1"/>
  <c r="G40" i="1"/>
  <c r="H40" i="1"/>
  <c r="I40" i="1"/>
  <c r="J39" i="1" s="1"/>
  <c r="J40" i="1" s="1"/>
  <c r="J28" i="1"/>
  <c r="J26" i="1"/>
  <c r="G38" i="1"/>
  <c r="F38" i="1"/>
  <c r="H32" i="1"/>
  <c r="J23" i="1"/>
  <c r="J24" i="1"/>
  <c r="J25" i="1"/>
  <c r="J27" i="1"/>
  <c r="E24" i="1"/>
  <c r="E26" i="1"/>
  <c r="F19" i="17" l="1"/>
  <c r="G19" i="17" s="1"/>
  <c r="F15" i="17"/>
  <c r="G15" i="17" s="1"/>
  <c r="M15" i="17" s="1"/>
  <c r="F12" i="17"/>
  <c r="G12" i="17" s="1"/>
  <c r="M12" i="17" s="1"/>
  <c r="F9" i="17"/>
  <c r="G9" i="17" s="1"/>
  <c r="I16" i="1"/>
  <c r="M19" i="17" l="1"/>
  <c r="M18" i="17" s="1"/>
  <c r="G18" i="17"/>
  <c r="I59" i="1" s="1"/>
  <c r="M9" i="17"/>
  <c r="M8" i="17" s="1"/>
  <c r="G8" i="17"/>
  <c r="I60" i="1" l="1"/>
  <c r="I19" i="1" s="1"/>
  <c r="G29" i="17"/>
  <c r="I20" i="1"/>
  <c r="I61" i="1" l="1"/>
  <c r="I21" i="1"/>
  <c r="G25" i="1" s="1"/>
  <c r="G26" i="1" s="1"/>
  <c r="G29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comments2.xml><?xml version="1.0" encoding="utf-8"?>
<comments xmlns="http://schemas.openxmlformats.org/spreadsheetml/2006/main">
  <authors>
    <author>Pepa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>
  <authors>
    <author>Pepa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<sst xmlns="http://schemas.openxmlformats.org/spreadsheetml/2006/main" count="546" uniqueCount="264">
  <si>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</si>
  <si>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</si>
  <si>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</si>
  <si>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</si>
  <si>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</si>
  <si>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</si>
  <si>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</si>
  <si>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</si>
  <si>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</si>
  <si>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</si>
  <si>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</si>
  <si>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</si>
  <si>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</si>
  <si>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</si>
  <si>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</si>
  <si>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</si>
  <si>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</si>
  <si>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</si>
  <si>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</si>
  <si>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</si>
  <si>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</si>
  <si>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</si>
  <si>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</si>
  <si>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</si>
  <si>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</si>
  <si>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</si>
  <si>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</si>
  <si>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</si>
  <si>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</si>
  <si>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</si>
  <si>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</si>
  <si>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</si>
  <si>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</si>
  <si>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</si>
  <si>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</si>
  <si>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</si>
  <si>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</si>
  <si>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</si>
  <si>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</si>
  <si>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</si>
  <si>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</si>
  <si>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</si>
  <si>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Objekt:</t>
  </si>
  <si>
    <t>Rozpočet:</t>
  </si>
  <si>
    <t>Celkem za stavbu</t>
  </si>
  <si>
    <t>CZK</t>
  </si>
  <si>
    <t>Rekapitulace dílů</t>
  </si>
  <si>
    <t>Typ dílu</t>
  </si>
  <si>
    <t>1</t>
  </si>
  <si>
    <t>Zemní práce</t>
  </si>
  <si>
    <t>2</t>
  </si>
  <si>
    <t>Sadové úpravy</t>
  </si>
  <si>
    <t>99</t>
  </si>
  <si>
    <t>Staveništní přesun hmot</t>
  </si>
  <si>
    <t>ON</t>
  </si>
  <si>
    <t>VN</t>
  </si>
  <si>
    <t>S:</t>
  </si>
  <si>
    <t>P.č.</t>
  </si>
  <si>
    <t>Číslo položky</t>
  </si>
  <si>
    <t>Název položky</t>
  </si>
  <si>
    <t>MJ</t>
  </si>
  <si>
    <t>Dodávka celk.</t>
  </si>
  <si>
    <t>Montáž celk.</t>
  </si>
  <si>
    <t>DPH</t>
  </si>
  <si>
    <t>Ceník</t>
  </si>
  <si>
    <t>Díl:</t>
  </si>
  <si>
    <t>m</t>
  </si>
  <si>
    <t>m2</t>
  </si>
  <si>
    <t>m3</t>
  </si>
  <si>
    <t>t</t>
  </si>
  <si>
    <t>Náklady na provedení skutečného zaměření stavby v rozsahu nezbytném pro zápis změny do katastru nemovitostí.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</si>
  <si>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</si>
  <si>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</si>
  <si>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</si>
  <si>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005121010R</t>
  </si>
  <si>
    <t>Vybudování zařízení staveniště</t>
  </si>
  <si>
    <t>005121030R</t>
  </si>
  <si>
    <t>Odstranění zařízení staveniště</t>
  </si>
  <si>
    <t>005211080R</t>
  </si>
  <si>
    <t xml:space="preserve">Bezpečnostní a hygienická opatření na staveništi </t>
  </si>
  <si>
    <t>ks</t>
  </si>
  <si>
    <t>Základy, zvláštní zakládání</t>
  </si>
  <si>
    <t>V ceně není zahrnuta následná péče - sadové úpravy.</t>
  </si>
  <si>
    <t>Položkový soupis prací a dodávek</t>
  </si>
  <si>
    <t>Množství</t>
  </si>
  <si>
    <t>Cena / MJ</t>
  </si>
  <si>
    <t>Cena s DPH</t>
  </si>
  <si>
    <t>Hmotnost / MJ</t>
  </si>
  <si>
    <t>Hmotnost celk.(t)</t>
  </si>
  <si>
    <t>Dem. hmotnost / MJ</t>
  </si>
  <si>
    <t>Dem. hmotnost celk.(t)</t>
  </si>
  <si>
    <t>Cen. soustava / platnost</t>
  </si>
  <si>
    <t>Cenová úroveň</t>
  </si>
  <si>
    <t>00</t>
  </si>
  <si>
    <t>Poznámka</t>
  </si>
  <si>
    <t>Poznámka - NENACEŇOVAT !!!</t>
  </si>
  <si>
    <t>Vlastní</t>
  </si>
  <si>
    <t>Indiv</t>
  </si>
  <si>
    <t xml:space="preserve">POKUD NENÍ UVEDENO JINAK, JSOU VÝMĚRY ODMĚŘENY KRESLÍCÍM PROGRAMEM Z VÝKRESOVÉ DOKUMENTACE : </t>
  </si>
  <si>
    <t xml:space="preserve">POLOŽKY VLASTNÍ VYTVOŘENY INDIVIDIULNÍ KALKULACÍ DLE OBOROVÉHO KALKULAČNÍHO VZORCE S NASTAVENÍM  REŽIÍ A MÍRY ZISKU  DLE RTS S INDIVIDUÁLNÍMI VSTUPY MATERIÁLŮ A VÝKONŮ, KTERÉ NEOBSAHUJÍ KMENOVÉ POLOŽKY CENÍKŮ RTS. : </t>
  </si>
  <si>
    <t xml:space="preserve">Platí pro celou stavbu : </t>
  </si>
  <si>
    <t xml:space="preserve">a) veškeré položky na přípomoce,  dopravu, montáž, zpevněné montážní plochy, atd...  zahrnout do jednotlivých jednotkových cen. : </t>
  </si>
  <si>
    <t xml:space="preserve">b) součásti prací jsou veškeré zkoušky, potřebná měření, inspekce, uvedení zařízení do provozu, zaškolení obsluhy, provozní řády, manuály a revize v českém jazyce. Za komplexní vyzkoušení se považuje bezporuchový provoz po dobu minimálně 96 hod. : </t>
  </si>
  <si>
    <t xml:space="preserve">c) součástí dodávky je zpracování veškeré dílenské dokumentace a dokumentace skutečného provedení : </t>
  </si>
  <si>
    <t xml:space="preserve">d) součástí dodávky je kompletní dokladová část díla nutná k získání kolaudačního souhlasu stavby : </t>
  </si>
  <si>
    <t xml:space="preserve">e) v rozsahu prací zhotovitele jsou rovněž jakékoliv prvky, zařízení, práce a pomocné materiály, neuvedené v tomto soupisu výkonů, které jsou ale nezbytně nutné k dodání, instalaci , dokončení a provozování díla, včetně ztratného a prořezů : </t>
  </si>
  <si>
    <t xml:space="preserve">f) součástí dodávky jsou veškerá geodetická měření jako například vytyčení konstrukcí, kontrolní měření, zaměření skutečného stavu apod. : </t>
  </si>
  <si>
    <t xml:space="preserve">g) součástí dodávky jsou i náklady na případná  opatření související s ochranou stávajících sítí, komunikací či staveb : </t>
  </si>
  <si>
    <t xml:space="preserve">h) součástí jednotkových cen jsou i vícenáklady související s výstavbou v zimním období, průběžný úklid staveniště a přilehlých komunikací, likvidaci odpadů, dočasná dopravní omezení atd. : </t>
  </si>
  <si>
    <t xml:space="preserve">h)pokud se v dokumentaci vyskytují obchodní názvy, jedná se pouze o vymezení minimálních požadovaných standardů výrobku, technologie či materiálu a zadavatel připouští použití i jiného, kvalitativně či technologicky obdobného řešení, které splňuje minimál : </t>
  </si>
  <si>
    <t xml:space="preserve">Nedílnou součástí výkazu výměr ( slepého rozpočtu ) je projektová dokumentace !! : </t>
  </si>
  <si>
    <t xml:space="preserve">Zpracovatel nabídky  je povinen prověřit specifikace a výměry uvedené ve výkazu výměr. : </t>
  </si>
  <si>
    <t xml:space="preserve">V případě zjištěných : </t>
  </si>
  <si>
    <t xml:space="preserve">rozdílů má na tyto rozdíly upozornit ve lhůtě pro podání nabídek : </t>
  </si>
  <si>
    <t xml:space="preserve">prostřednictvím žádosti o dodatečné informace k zadávacím podmínkám.  Následné změny výměr v průběhu realizace nebudou akceptovány. : </t>
  </si>
  <si>
    <t>RTS 21/ I</t>
  </si>
  <si>
    <t>s přehozením na vzdálenost do 5 m nebo s naložením na ruční dopravní prostředek</t>
  </si>
  <si>
    <t>Základy a zvláštní zakládání</t>
  </si>
  <si>
    <t>801-4</t>
  </si>
  <si>
    <t>5_BD</t>
  </si>
  <si>
    <t>Betonová dlažba</t>
  </si>
  <si>
    <t>564851111RT2</t>
  </si>
  <si>
    <t>Podklad ze štěrkodrti s rozprostřením a zhutněním frakce 0-32 mm, tloušťka po zhutnění 150 mm</t>
  </si>
  <si>
    <t>822-1</t>
  </si>
  <si>
    <t>596215021R00</t>
  </si>
  <si>
    <t>Kladení zámkové dlažby do drtě tloušťka dlažby 60 mm, tloušťka lože 40 mm</t>
  </si>
  <si>
    <t>s provedením lože z kameniva drceného, s vyplněním spár, s dvojitým hutněním a se smetením přebytečného materiálu na krajnici. S dodáním hmot pro lože a výplň spár.</t>
  </si>
  <si>
    <t>59248030RC</t>
  </si>
  <si>
    <t>Kalkul</t>
  </si>
  <si>
    <t>91</t>
  </si>
  <si>
    <t>Doplňující práce na komunikaci</t>
  </si>
  <si>
    <t>916161111R00</t>
  </si>
  <si>
    <t>918101111R00</t>
  </si>
  <si>
    <t>Lože pod obrubníky, krajníky nebo obruby z betonu prostého C 12/15</t>
  </si>
  <si>
    <t>59233179RC</t>
  </si>
  <si>
    <t>bm</t>
  </si>
  <si>
    <t>95</t>
  </si>
  <si>
    <t>Dokončovací konstrukce na pozemních stavbách</t>
  </si>
  <si>
    <t>Práce malého rozsahu, nevyrozpočtovatelné detaily</t>
  </si>
  <si>
    <t xml:space="preserve">hod   </t>
  </si>
  <si>
    <t>Práce malého rozsahu, nevyrozpočtovatelné detaily - materiál</t>
  </si>
  <si>
    <t xml:space="preserve">sada  </t>
  </si>
  <si>
    <t>96</t>
  </si>
  <si>
    <t>Bourání konstrukcí</t>
  </si>
  <si>
    <t>961044111R00</t>
  </si>
  <si>
    <t>Bourání základů z betonu prostého</t>
  </si>
  <si>
    <t>801-3</t>
  </si>
  <si>
    <t>999281105R00</t>
  </si>
  <si>
    <t>D96</t>
  </si>
  <si>
    <t>Přesuny suti a vybouraných hmot</t>
  </si>
  <si>
    <t>979086112R00</t>
  </si>
  <si>
    <t xml:space="preserve">Vodorovná doprava suti a vybouraných hmot nakládání nebo překládání suti a vybouraných hmot na dopravní prostředek při vodorovné dopravě,  ,  </t>
  </si>
  <si>
    <t>832-1</t>
  </si>
  <si>
    <t>bez naložení, s vyložením a hrubým urovnáním</t>
  </si>
  <si>
    <t>Včetně:</t>
  </si>
  <si>
    <t>- při vodorovné dopravě po suchu : přepravy za ztížených provozních podmínek,</t>
  </si>
  <si>
    <t>- při vodorovné dopravě po vodě : vyložení na hromady na suchu nebo na přeložení na dopravní prostředek na suchu do 15 m vodorovně a současně do 4 m svisle,</t>
  </si>
  <si>
    <t>- při nakládání nebo překládání : dopravy do 15 m vodorovně a současně do 4 m svisle.</t>
  </si>
  <si>
    <t>979081111R00</t>
  </si>
  <si>
    <t>Odvoz suti a vybouraných hmot na skládku do 1 km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</si>
  <si>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</si>
  <si>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</si>
  <si>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</si>
  <si>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</si>
  <si>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</si>
  <si>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Včetně případného složení na staveništní deponii.</t>
  </si>
  <si>
    <t>979990001RSO</t>
  </si>
  <si>
    <t>Poplatek za skládku stavební suti, směsný odpad</t>
  </si>
  <si>
    <t>nezatříděno</t>
  </si>
  <si>
    <t>181951114</t>
  </si>
  <si>
    <t xml:space="preserve">Úprava pláně v hornině třídy těžitelnosti II, skupiny 4 a 5 se zhutněním strojně </t>
  </si>
  <si>
    <t>pro všechny nové zpevněné plochy:</t>
  </si>
  <si>
    <t>s vyrovnáním výškových rozdílů, ploch vodorovných a ploch do sklonu 1 : 5.</t>
  </si>
  <si>
    <t>Úprava pláně v hornině třídy těžitelnosti II, skupiny 4 a 5 bez zhutnění strojně</t>
  </si>
  <si>
    <t>URS 21/2</t>
  </si>
  <si>
    <t>001</t>
  </si>
  <si>
    <t>s urovnáním povrchu, s doplněním ornice z deponie pro vyrovnání ploch, v hornině 1 až 4,</t>
  </si>
  <si>
    <t>122351103</t>
  </si>
  <si>
    <t>Odkopávky a prokopávky nezapažené v hornině třídy těžitelnosti II, objem do 100 m3 strojně</t>
  </si>
  <si>
    <t>pro zpevněné plochy, a terénní úpravy (urovnání terénu), ornice uložena na deponii</t>
  </si>
  <si>
    <t>Vodorovné přemístění přes 50 do 500 m výkopku/sypaniny z hornin třídy těžitelnosti II skupiny 4 a 5</t>
  </si>
  <si>
    <t>312</t>
  </si>
  <si>
    <t xml:space="preserve">Kladecí vrstva fr. 0/4 mm, vrstva 40 mm </t>
  </si>
  <si>
    <t>Štěrkopísek frakce 0/32, vrstva 120 mm</t>
  </si>
  <si>
    <t>5_ŠTĚ</t>
  </si>
  <si>
    <t>Štěrkové plochy</t>
  </si>
  <si>
    <t>Podklad ze štěrkodrti s rozprostřením bez zhutnění frakce 8-16 mm, tloušťka 100 mm</t>
  </si>
  <si>
    <t>Štěrkodrť frakce 8/16 vrstva 100 mm (vzhled štěrkodrti bude předem odsouhlasen technickým dozorem a investorem)</t>
  </si>
  <si>
    <t>Kostka betonová obruba  100x100x80mm (popř. 200x100x80mm), barva přírodní / šedá</t>
  </si>
  <si>
    <t>ks / set</t>
  </si>
  <si>
    <t xml:space="preserve">Přesun hmot pro opravy a údržbu objektů </t>
  </si>
  <si>
    <t>111301111</t>
  </si>
  <si>
    <t>Sejmutí travního drnu tl do 100 mm s přemístěním do 50 m nebo naložením na dopravní prostředek</t>
  </si>
  <si>
    <t>odvoz do kompostárny, poplatek za zkompostování</t>
  </si>
  <si>
    <t>95-01</t>
  </si>
  <si>
    <t>95-01m</t>
  </si>
  <si>
    <t>POS</t>
  </si>
  <si>
    <t>doprava, montáž (dodavatelská firma)</t>
  </si>
  <si>
    <t>MOB</t>
  </si>
  <si>
    <t>výkop a betonáž základových patek pro lavičky (vč. příplatku za recyklaci a odvoz výkopku)</t>
  </si>
  <si>
    <t>montáž prvků na zpevněný podklad</t>
  </si>
  <si>
    <t>doprava pro mobiliář a vybavení</t>
  </si>
  <si>
    <t>Mobiliář - vzhled viz TZ, D+M ( komplet vč. kotvení, dopravy)</t>
  </si>
  <si>
    <t>SAD</t>
  </si>
  <si>
    <t>viz samostatná část rozpočtu</t>
  </si>
  <si>
    <t>Náklady spojené s případným vypracováním projektové dokumentace zařízení staveniště,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</si>
  <si>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005121020R</t>
  </si>
  <si>
    <t xml:space="preserve">Provoz zařízení staveniště 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</si>
  <si>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</si>
  <si>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</si>
  <si>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Náklady na ochranu staveniště před vstupem nepovolaných osob, včetně příslušného značení, náklady na oplocení staveniště či na jeho osvětlení, náklady na vypracování potřebné dokumentace pro provoz staveniště z hlediska požární ochrany (požární řád a poplachová směrnice) a z hlediska provozu staveniště (provozně dopravní řád), náklady na oplocení, osvětlení, označení výkopu, náklady na nepřetržitou ostrahu staveniště.</t>
  </si>
  <si>
    <t>005241020R</t>
  </si>
  <si>
    <t xml:space="preserve">Geodetické zaměření skutečného provedení  </t>
  </si>
  <si>
    <t>SO 00</t>
  </si>
  <si>
    <t>VEDLEJŠÍ A OSTATNÍ NÁKLADY</t>
  </si>
  <si>
    <t>Mobiliář</t>
  </si>
  <si>
    <t>nové dlažby, obruby</t>
  </si>
  <si>
    <t>pro plochy výsadeb, terénní úpravy okolí zadlážděných ploch tak, aby terén plynule navázal na okolí</t>
  </si>
  <si>
    <t>Fontána
příspěvková organizace</t>
  </si>
  <si>
    <t>Celní 409/3</t>
  </si>
  <si>
    <t>Hlučín</t>
  </si>
  <si>
    <t>748 01</t>
  </si>
  <si>
    <t>711 97 044</t>
  </si>
  <si>
    <t>CZ 711 97 044</t>
  </si>
  <si>
    <t>DEMOLICE, ZPEVNĚNÉ PLOCHY, MOBILIÁŘ, SADOVÉ ÚPRAVY</t>
  </si>
  <si>
    <t>Základové pasy z betonu prostého C 12/15 + armatura</t>
  </si>
  <si>
    <t>0,15*20,6</t>
  </si>
  <si>
    <t>3_BD</t>
  </si>
  <si>
    <t>Základy pro posilovací prvky - zřízení základu z armovaného betonu na štěrkovém podkladu - železobeton B25, tl. 15 cm, kari síť 6x100x100 - Zřízení železobetonového základu pro rehabilitační stroje - zřízení základu z armovaného betonu na štěrkovém podkladu - železobeton B25, tl. 15 cm, kari síť 6x100x100, rozměry základové desky jsou různé dle typu rehabilitačního prvku. Na zhutněném podloží je zřízena 10 cm vrstva štěrku fr. 0/32, na ní je uložena ŽB deska. Horní hrana základové desky bude uložena min. 10 cm pod úrovní okolní dlažby tak, aby nová dlažba plynule pokračovala nad základovou desku. Velikost a umístění základových desek viz výkres č. 03 – modře vyznačené u jednotlivých rehabilitačních prvků.</t>
  </si>
  <si>
    <t>3_ŠTĚ</t>
  </si>
  <si>
    <t>Osazení obruby z dlažebních- betonových kostek z kostek velkých , s boční opěrou z betonu prostého, do lože z betonu prostého C 12/15</t>
  </si>
  <si>
    <t>z dlažebních betonových kostek z betonu prostého</t>
  </si>
  <si>
    <t>(beton vylitý pod dešťové svody)</t>
  </si>
  <si>
    <t>1+1=2m2 = 0,6 m3 = 0,9t</t>
  </si>
  <si>
    <t>(dlažba - 73,6 t, obruby - 0,8 t, základy betonové 13,3 t, základy pod posilovací prvky 4,9 t)</t>
  </si>
  <si>
    <t>Součet: 92,6</t>
  </si>
  <si>
    <t>D+M Sluneční / stínící plachta - lichoběžník - půdorys rozměry - 4m, šikmé strany 3,6m, kratší strana 2,5 m  - z tkaniny odolné vůči UV záření, plachta konkávního tvaru. Díky němu se napětí přenáší na vnější rohy, takže nevznikají žádné nevzhledné záhyby a povislá tkanina. Plachta bude vyrobena ze 100% polyesteru (160 g) odolného proti větru a vodě. Materiál musí být omyvatelný a odolný proti vlhkosti, plísním a nečistotám. Koeficient stínění by měl být min. 90 % - chrání před škodlivými UV paprsky, snižuje teplotu pod plachtou a současně zajišťuje cirkulaci vzduchu. Barva plachty bude bílá nebo béžová. Součástí plachty jsou kroužky z nerezové oceli v každém rohu, za které bude plachta uchycena na sloupcích v dlažbě.  Vzhled viz TZ.</t>
  </si>
  <si>
    <t>D+M Sloupek pro uchycení sluneční plachty v místě dlažby. PÚ bude odpovídat kovovým částem ostatního mobiliáře, popř. bude vyroben z hliníku. Délka sloupku bude 2,2 – 2,6 m v nadzemní části (dle sortimentu dodavatelské firmy). Sloupek bude plně kompatibilní s kotvením, které bude zabetonováno v zemi, a na nějž se sloup buď nasadí (trn) nebo namontuje (kotva). Vhodné řešení je s posuvným okem pro uchycení plachty.</t>
  </si>
  <si>
    <r>
      <t>Lavička parková se sedákem a opěrákem z dřevěných lamel</t>
    </r>
    <r>
      <rPr>
        <sz val="8"/>
        <rFont val="Arial CE"/>
        <charset val="238"/>
      </rPr>
      <t xml:space="preserve"> - zinkovaná ocelová nosná konstrukce je opatřena práškovým vypalovacím lakem (RAL 9006). Sedák a opěrák tvoří latě či desky z masivního dřeva (tropické) připevněné nerezovými vruty k nosné konstrukci. V podnoží jsou čtyři patky s otvory pro kotvení k podkladu.
Rozměry laviček: 1800×646×773 mm
Sedací výška: 50 cm</t>
    </r>
  </si>
  <si>
    <t>výkop a betonáž základových patek pro odpadkové koše (vč. příplatku za recyklaci a odvoz výkopku)</t>
  </si>
  <si>
    <t>'Součet: 0,9</t>
  </si>
  <si>
    <t>Součet: 0,9*19=17,1</t>
  </si>
  <si>
    <t>Součet: 0,9 t</t>
  </si>
  <si>
    <t>'Součet: 0,9 t</t>
  </si>
  <si>
    <r>
      <t>Odpadkový koš se stříškou</t>
    </r>
    <r>
      <rPr>
        <sz val="8"/>
        <rFont val="Arial CE"/>
        <charset val="238"/>
      </rPr>
      <t xml:space="preserve"> - provedení ve stejném duchu jako lavičky. Celkem 2 ks. Koš s opláštěním ze stejných dřevěných masivních lamel z tropického dřeva, jaké je použité na lavičkách. Rozměry cca 314/314 mm, výška cca 940 mm, objem cca 40 l. Provedení kovových částí RAL 9006.</t>
    </r>
  </si>
  <si>
    <r>
      <t>Lavička parková se sedákem z dřevěných lamel</t>
    </r>
    <r>
      <rPr>
        <sz val="8"/>
        <rFont val="Arial CE"/>
        <charset val="238"/>
      </rPr>
      <t xml:space="preserve"> (bez opěradla) - zinkovaná ocelová nosná konstrukce je opatřena práškovým vypalovacím lakem (RAL 9006). Sedák tvoří latě či desky z masivního dřeva (tropické) připevněné nerezovými vruty k nosné konstrukci. V podnoží jsou čtyři patky s otvory pro kotvení k podkladu. (stejná výrobní řada s lavičkami s opěradlem - viz výše). Rozměry laviček: 1800×412×430 mm
Sedací výška: 50 cm</t>
    </r>
  </si>
  <si>
    <t>Položkový výkaz výměr</t>
  </si>
  <si>
    <t>0</t>
  </si>
  <si>
    <t>ÚPRAVA PROSTORU PRO REHABILITAČNÍ PRVKY</t>
  </si>
  <si>
    <t>ÚPRAVA PROSTORU PRO REHABILITAČÍ PRVKY</t>
  </si>
  <si>
    <t>Rehabilitační prvky</t>
  </si>
  <si>
    <t xml:space="preserve">Rehabilitační stroj pro zápěstí a lokty, vzhled a provedení viz TZ  </t>
  </si>
  <si>
    <t xml:space="preserve">Rehabilitační panel s psychomotorickými disky, vzhled a provedení viz TZ  </t>
  </si>
  <si>
    <t xml:space="preserve">Rehabilitační stroj pro procvičení pohyblivosti ramen a zad, vzhled a provedení viz TZ  </t>
  </si>
  <si>
    <t xml:space="preserve">Rehabilitační panel pro protažení zádového svalstva, vzhled a provedení viz TZ  </t>
  </si>
  <si>
    <t xml:space="preserve">Rehabilitační panel pro pohyblivost zápěstí, dlaní a prstů, vzhled a provedení viz TZ  </t>
  </si>
  <si>
    <t xml:space="preserve">Rehabilitační stroj pro ramena a lokty s dvoulavičkou, vzhled a provedení viz TZ  </t>
  </si>
  <si>
    <t xml:space="preserve">Rehabilitační panel pro procvičování pohyblivosti rameny, vzhled a provedení viz TZ  </t>
  </si>
  <si>
    <t xml:space="preserve">Rehabilitační stroj pro chodidla a rotaci kotníků s dvoulavičkou, vzhled a provedení viz TZ  </t>
  </si>
  <si>
    <t xml:space="preserve">Rehabilitační stroj pro procvičování mentálních dovedností s dvoulavičkou , vzhled a provedení viz TZ  </t>
  </si>
  <si>
    <t xml:space="preserve">Rotopedy s dvoulavičkou, vzhled a provedení viz TZ  </t>
  </si>
  <si>
    <t xml:space="preserve">Pochůzková rampa se schody, vzhled a provedení viz TZ  </t>
  </si>
  <si>
    <t>v jedné řadě, se zřízením lože tl. 5 až 10 cm, s vyplněním a zatřením spár cementovou maltou, viz ilustrační foto:</t>
  </si>
  <si>
    <t>Dlažba betonová skladebná - mozaika tl. 6 cm, barva žlutá.  Použita bude mrazuvzdorná, dvouvrstvá, vibrolisovaná dlažba, skladebná betonová, tl. 6 cm, povrch hladký (standard), barva žlutá), 4 formáty velikosti kombinované dohromady - viz ilustrační obr.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</si>
</sst>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#,##0.0"/>
    <numFmt numFmtId="166" formatCode="#,##0.00&quot; Kč &quot;;\-#,##0.00&quot; Kč &quot;;&quot; -&quot;#&quot; Kč &quot;;@\ "/>
  </numFmts>
  <fonts count="3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sz val="8"/>
      <name val="Trebuchet MS"/>
      <family val="2"/>
    </font>
    <font>
      <sz val="8"/>
      <color rgb="FF0000FF"/>
      <name val="Arial CE"/>
      <family val="2"/>
      <charset val="238"/>
    </font>
    <font>
      <sz val="10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 CE"/>
      <charset val="238"/>
    </font>
    <font>
      <sz val="10"/>
      <color rgb="FF0000FF"/>
      <name val="Arial CE"/>
      <family val="2"/>
      <charset val="238"/>
    </font>
    <font>
      <u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9CCF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2" fillId="0" borderId="0"/>
    <xf numFmtId="0" fontId="30" fillId="0" borderId="0"/>
    <xf numFmtId="166" fontId="30" fillId="0" borderId="0" applyFill="0" applyBorder="0" applyAlignment="0" applyProtection="0"/>
  </cellStyleXfs>
  <cellXfs count="323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5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4" xfId="0" applyFont="1" applyFill="1" applyBorder="1" applyAlignment="1">
      <alignment horizontal="center" vertical="center" wrapText="1"/>
    </xf>
    <xf numFmtId="49" fontId="7" fillId="0" borderId="35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4" xfId="0" applyNumberFormat="1" applyFont="1" applyBorder="1" applyAlignment="1">
      <alignment horizontal="center" vertical="center"/>
    </xf>
    <xf numFmtId="4" fontId="7" fillId="0" borderId="34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6" xfId="0" applyNumberFormat="1" applyFont="1" applyBorder="1" applyAlignment="1">
      <alignment horizontal="center" vertical="center"/>
    </xf>
    <xf numFmtId="4" fontId="7" fillId="0" borderId="36" xfId="0" applyNumberFormat="1" applyFont="1" applyBorder="1" applyAlignment="1">
      <alignment vertical="center"/>
    </xf>
    <xf numFmtId="4" fontId="7" fillId="4" borderId="36" xfId="0" applyNumberFormat="1" applyFont="1" applyFill="1" applyBorder="1" applyAlignment="1">
      <alignment horizontal="center"/>
    </xf>
    <xf numFmtId="4" fontId="7" fillId="4" borderId="36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 vertical="top" wrapText="1"/>
    </xf>
    <xf numFmtId="4" fontId="7" fillId="0" borderId="33" xfId="0" applyNumberFormat="1" applyFont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49" fontId="0" fillId="0" borderId="37" xfId="0" applyNumberFormat="1" applyBorder="1" applyAlignment="1">
      <alignment vertical="center"/>
    </xf>
    <xf numFmtId="49" fontId="0" fillId="0" borderId="37" xfId="0" applyNumberFormat="1" applyBorder="1" applyAlignment="1">
      <alignment vertical="center"/>
    </xf>
    <xf numFmtId="0" fontId="1" fillId="5" borderId="39" xfId="0" applyFont="1" applyFill="1" applyBorder="1" applyAlignment="1">
      <alignment vertical="center"/>
    </xf>
    <xf numFmtId="0" fontId="0" fillId="6" borderId="39" xfId="0" applyFill="1" applyBorder="1"/>
    <xf numFmtId="49" fontId="0" fillId="6" borderId="39" xfId="0" applyNumberFormat="1" applyFill="1" applyBorder="1"/>
    <xf numFmtId="0" fontId="0" fillId="6" borderId="39" xfId="0" applyFill="1" applyBorder="1" applyAlignment="1">
      <alignment horizontal="center"/>
    </xf>
    <xf numFmtId="0" fontId="0" fillId="6" borderId="40" xfId="0" applyFill="1" applyBorder="1"/>
    <xf numFmtId="0" fontId="0" fillId="6" borderId="39" xfId="0" applyFill="1" applyBorder="1" applyAlignment="1">
      <alignment wrapText="1"/>
    </xf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5" borderId="35" xfId="0" applyFont="1" applyFill="1" applyBorder="1" applyAlignment="1">
      <alignment vertical="top"/>
    </xf>
    <xf numFmtId="49" fontId="5" fillId="5" borderId="18" xfId="0" applyNumberFormat="1" applyFont="1" applyFill="1" applyBorder="1" applyAlignment="1">
      <alignment vertical="top"/>
    </xf>
    <xf numFmtId="49" fontId="5" fillId="5" borderId="18" xfId="0" applyNumberFormat="1" applyFont="1" applyFill="1" applyBorder="1" applyAlignment="1">
      <alignment horizontal="left" vertical="top" wrapText="1"/>
    </xf>
    <xf numFmtId="0" fontId="5" fillId="5" borderId="18" xfId="0" applyFont="1" applyFill="1" applyBorder="1" applyAlignment="1">
      <alignment horizontal="center" vertical="top" shrinkToFit="1"/>
    </xf>
    <xf numFmtId="164" fontId="5" fillId="5" borderId="18" xfId="0" applyNumberFormat="1" applyFont="1" applyFill="1" applyBorder="1" applyAlignment="1">
      <alignment vertical="top" shrinkToFit="1"/>
    </xf>
    <xf numFmtId="4" fontId="5" fillId="5" borderId="18" xfId="0" applyNumberFormat="1" applyFont="1" applyFill="1" applyBorder="1" applyAlignment="1">
      <alignment vertical="top" shrinkToFit="1"/>
    </xf>
    <xf numFmtId="4" fontId="5" fillId="5" borderId="41" xfId="0" applyNumberFormat="1" applyFont="1" applyFill="1" applyBorder="1" applyAlignment="1">
      <alignment vertical="top" shrinkToFit="1"/>
    </xf>
    <xf numFmtId="0" fontId="17" fillId="0" borderId="42" xfId="0" applyFont="1" applyBorder="1" applyAlignment="1">
      <alignment vertical="top"/>
    </xf>
    <xf numFmtId="49" fontId="17" fillId="0" borderId="43" xfId="0" applyNumberFormat="1" applyFont="1" applyBorder="1" applyAlignment="1">
      <alignment vertical="top"/>
    </xf>
    <xf numFmtId="49" fontId="17" fillId="0" borderId="43" xfId="0" applyNumberFormat="1" applyFont="1" applyBorder="1" applyAlignment="1">
      <alignment horizontal="left" vertical="top" wrapText="1"/>
    </xf>
    <xf numFmtId="0" fontId="17" fillId="0" borderId="43" xfId="0" applyFont="1" applyBorder="1" applyAlignment="1">
      <alignment horizontal="center" vertical="top" shrinkToFit="1"/>
    </xf>
    <xf numFmtId="164" fontId="17" fillId="0" borderId="43" xfId="0" applyNumberFormat="1" applyFont="1" applyBorder="1" applyAlignment="1">
      <alignment vertical="top" shrinkToFit="1"/>
    </xf>
    <xf numFmtId="4" fontId="17" fillId="7" borderId="43" xfId="0" applyNumberFormat="1" applyFont="1" applyFill="1" applyBorder="1" applyAlignment="1" applyProtection="1">
      <alignment vertical="top" shrinkToFit="1"/>
      <protection locked="0"/>
    </xf>
    <xf numFmtId="4" fontId="17" fillId="0" borderId="43" xfId="0" applyNumberFormat="1" applyFont="1" applyBorder="1" applyAlignment="1">
      <alignment vertical="top" shrinkToFit="1"/>
    </xf>
    <xf numFmtId="4" fontId="17" fillId="0" borderId="44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4" fontId="18" fillId="0" borderId="0" xfId="0" quotePrefix="1" applyNumberFormat="1" applyFont="1" applyBorder="1" applyAlignment="1">
      <alignment horizontal="left" vertical="top" wrapTex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0" fontId="5" fillId="5" borderId="40" xfId="0" applyFont="1" applyFill="1" applyBorder="1" applyAlignment="1">
      <alignment vertical="top"/>
    </xf>
    <xf numFmtId="49" fontId="5" fillId="5" borderId="37" xfId="0" applyNumberFormat="1" applyFont="1" applyFill="1" applyBorder="1" applyAlignment="1">
      <alignment vertical="top"/>
    </xf>
    <xf numFmtId="49" fontId="5" fillId="5" borderId="37" xfId="0" applyNumberFormat="1" applyFont="1" applyFill="1" applyBorder="1" applyAlignment="1">
      <alignment horizontal="left" vertical="top" wrapText="1"/>
    </xf>
    <xf numFmtId="0" fontId="5" fillId="5" borderId="37" xfId="0" applyFont="1" applyFill="1" applyBorder="1" applyAlignment="1">
      <alignment horizontal="center" vertical="top"/>
    </xf>
    <xf numFmtId="0" fontId="5" fillId="5" borderId="37" xfId="0" applyFont="1" applyFill="1" applyBorder="1" applyAlignment="1">
      <alignment vertical="top"/>
    </xf>
    <xf numFmtId="4" fontId="5" fillId="5" borderId="38" xfId="0" applyNumberFormat="1" applyFont="1" applyFill="1" applyBorder="1" applyAlignment="1">
      <alignment vertical="top"/>
    </xf>
    <xf numFmtId="0" fontId="21" fillId="0" borderId="0" xfId="0" applyFont="1"/>
    <xf numFmtId="49" fontId="17" fillId="7" borderId="0" xfId="0" applyNumberFormat="1" applyFont="1" applyFill="1" applyBorder="1" applyAlignment="1" applyProtection="1">
      <alignment horizontal="left" vertical="top" wrapText="1"/>
      <protection locked="0"/>
    </xf>
    <xf numFmtId="49" fontId="17" fillId="7" borderId="0" xfId="0" applyNumberFormat="1" applyFont="1" applyFill="1" applyBorder="1" applyAlignment="1" applyProtection="1">
      <alignment vertical="top"/>
      <protection locked="0"/>
    </xf>
    <xf numFmtId="49" fontId="16" fillId="0" borderId="39" xfId="0" applyNumberFormat="1" applyFont="1" applyFill="1" applyBorder="1" applyAlignment="1" applyProtection="1">
      <alignment horizontal="left" vertical="top"/>
    </xf>
    <xf numFmtId="165" fontId="17" fillId="0" borderId="43" xfId="0" applyNumberFormat="1" applyFont="1" applyBorder="1" applyAlignment="1">
      <alignment vertical="top" shrinkToFit="1"/>
    </xf>
    <xf numFmtId="3" fontId="17" fillId="0" borderId="43" xfId="0" applyNumberFormat="1" applyFont="1" applyBorder="1" applyAlignment="1">
      <alignment horizontal="right" vertical="top" shrinkToFit="1"/>
    </xf>
    <xf numFmtId="3" fontId="17" fillId="0" borderId="0" xfId="0" applyNumberFormat="1" applyFont="1" applyBorder="1" applyAlignment="1">
      <alignment horizontal="right" vertical="top" shrinkToFit="1"/>
    </xf>
    <xf numFmtId="3" fontId="5" fillId="5" borderId="18" xfId="0" applyNumberFormat="1" applyFont="1" applyFill="1" applyBorder="1" applyAlignment="1">
      <alignment horizontal="right" vertical="top" shrinkToFit="1"/>
    </xf>
    <xf numFmtId="3" fontId="0" fillId="0" borderId="0" xfId="0" applyNumberFormat="1" applyAlignment="1">
      <alignment horizontal="right"/>
    </xf>
    <xf numFmtId="3" fontId="0" fillId="6" borderId="39" xfId="0" applyNumberFormat="1" applyFill="1" applyBorder="1" applyAlignment="1">
      <alignment horizontal="right" wrapText="1"/>
    </xf>
    <xf numFmtId="3" fontId="0" fillId="0" borderId="0" xfId="0" applyNumberFormat="1" applyAlignment="1">
      <alignment horizontal="right" vertical="top"/>
    </xf>
    <xf numFmtId="0" fontId="20" fillId="0" borderId="0" xfId="0" applyFont="1" applyBorder="1" applyAlignment="1">
      <alignment vertical="top"/>
    </xf>
    <xf numFmtId="49" fontId="20" fillId="0" borderId="0" xfId="0" applyNumberFormat="1" applyFont="1" applyBorder="1" applyAlignment="1">
      <alignment vertical="top"/>
    </xf>
    <xf numFmtId="164" fontId="20" fillId="0" borderId="0" xfId="0" applyNumberFormat="1" applyFont="1" applyBorder="1" applyAlignment="1">
      <alignment horizontal="center" vertical="top" wrapText="1" shrinkToFit="1"/>
    </xf>
    <xf numFmtId="4" fontId="20" fillId="0" borderId="0" xfId="0" applyNumberFormat="1" applyFont="1" applyBorder="1" applyAlignment="1">
      <alignment vertical="top" shrinkToFit="1"/>
    </xf>
    <xf numFmtId="3" fontId="20" fillId="0" borderId="0" xfId="0" applyNumberFormat="1" applyFont="1" applyBorder="1" applyAlignment="1">
      <alignment horizontal="right" vertical="top" shrinkToFit="1"/>
    </xf>
    <xf numFmtId="4" fontId="7" fillId="0" borderId="33" xfId="0" applyNumberFormat="1" applyFont="1" applyBorder="1" applyAlignment="1">
      <alignment vertical="center"/>
    </xf>
    <xf numFmtId="49" fontId="0" fillId="0" borderId="37" xfId="0" applyNumberFormat="1" applyBorder="1" applyAlignment="1">
      <alignment vertical="center" wrapText="1"/>
    </xf>
    <xf numFmtId="0" fontId="25" fillId="0" borderId="42" xfId="0" applyFont="1" applyBorder="1" applyAlignment="1">
      <alignment vertical="top"/>
    </xf>
    <xf numFmtId="49" fontId="25" fillId="0" borderId="39" xfId="0" applyNumberFormat="1" applyFont="1" applyFill="1" applyBorder="1" applyAlignment="1" applyProtection="1">
      <alignment horizontal="left" vertical="top"/>
    </xf>
    <xf numFmtId="49" fontId="25" fillId="0" borderId="39" xfId="2" applyNumberFormat="1" applyFont="1" applyFill="1" applyBorder="1" applyAlignment="1" applyProtection="1">
      <alignment horizontal="left" vertical="top" wrapText="1" shrinkToFit="1"/>
    </xf>
    <xf numFmtId="0" fontId="25" fillId="0" borderId="43" xfId="0" applyFont="1" applyBorder="1" applyAlignment="1">
      <alignment horizontal="center" vertical="top" shrinkToFit="1"/>
    </xf>
    <xf numFmtId="164" fontId="25" fillId="0" borderId="43" xfId="0" applyNumberFormat="1" applyFont="1" applyBorder="1" applyAlignment="1">
      <alignment vertical="top" shrinkToFit="1"/>
    </xf>
    <xf numFmtId="4" fontId="25" fillId="7" borderId="43" xfId="0" applyNumberFormat="1" applyFont="1" applyFill="1" applyBorder="1" applyAlignment="1" applyProtection="1">
      <alignment vertical="top" shrinkToFit="1"/>
      <protection locked="0"/>
    </xf>
    <xf numFmtId="4" fontId="25" fillId="0" borderId="43" xfId="0" applyNumberFormat="1" applyFont="1" applyBorder="1" applyAlignment="1">
      <alignment vertical="top" shrinkToFit="1"/>
    </xf>
    <xf numFmtId="49" fontId="25" fillId="0" borderId="43" xfId="0" applyNumberFormat="1" applyFont="1" applyBorder="1" applyAlignment="1">
      <alignment horizontal="right" vertical="top" shrinkToFit="1"/>
    </xf>
    <xf numFmtId="0" fontId="24" fillId="0" borderId="0" xfId="0" applyFont="1"/>
    <xf numFmtId="0" fontId="25" fillId="0" borderId="40" xfId="0" applyFont="1" applyBorder="1" applyAlignment="1">
      <alignment vertical="top"/>
    </xf>
    <xf numFmtId="0" fontId="26" fillId="0" borderId="39" xfId="0" applyFont="1" applyBorder="1" applyAlignment="1">
      <alignment horizontal="left" vertical="top"/>
    </xf>
    <xf numFmtId="0" fontId="26" fillId="0" borderId="39" xfId="0" applyFont="1" applyBorder="1" applyAlignment="1">
      <alignment horizontal="left" vertical="top" wrapText="1"/>
    </xf>
    <xf numFmtId="0" fontId="25" fillId="0" borderId="45" xfId="0" applyFont="1" applyBorder="1" applyAlignment="1">
      <alignment horizontal="center" vertical="top" shrinkToFit="1"/>
    </xf>
    <xf numFmtId="49" fontId="26" fillId="0" borderId="39" xfId="0" applyNumberFormat="1" applyFont="1" applyFill="1" applyBorder="1" applyAlignment="1" applyProtection="1">
      <alignment horizontal="left"/>
    </xf>
    <xf numFmtId="49" fontId="26" fillId="0" borderId="39" xfId="2" applyNumberFormat="1" applyFont="1" applyFill="1" applyBorder="1" applyAlignment="1" applyProtection="1">
      <alignment horizontal="left" wrapText="1" shrinkToFit="1"/>
    </xf>
    <xf numFmtId="0" fontId="25" fillId="0" borderId="39" xfId="0" applyFont="1" applyFill="1" applyBorder="1" applyAlignment="1">
      <alignment horizontal="left" vertical="top"/>
    </xf>
    <xf numFmtId="49" fontId="25" fillId="0" borderId="39" xfId="0" applyNumberFormat="1" applyFont="1" applyFill="1" applyBorder="1" applyAlignment="1" applyProtection="1">
      <alignment horizontal="left" vertical="top" wrapText="1" shrinkToFit="1"/>
    </xf>
    <xf numFmtId="4" fontId="25" fillId="0" borderId="44" xfId="0" applyNumberFormat="1" applyFont="1" applyBorder="1" applyAlignment="1">
      <alignment vertical="top" shrinkToFit="1"/>
    </xf>
    <xf numFmtId="0" fontId="27" fillId="0" borderId="0" xfId="0" applyFont="1"/>
    <xf numFmtId="49" fontId="25" fillId="0" borderId="43" xfId="0" applyNumberFormat="1" applyFont="1" applyBorder="1" applyAlignment="1">
      <alignment vertical="top"/>
    </xf>
    <xf numFmtId="49" fontId="25" fillId="0" borderId="43" xfId="0" applyNumberFormat="1" applyFont="1" applyBorder="1" applyAlignment="1">
      <alignment horizontal="left" vertical="top" wrapText="1"/>
    </xf>
    <xf numFmtId="3" fontId="25" fillId="0" borderId="43" xfId="0" applyNumberFormat="1" applyFont="1" applyBorder="1" applyAlignment="1">
      <alignment horizontal="right" vertical="top" shrinkToFit="1"/>
    </xf>
    <xf numFmtId="164" fontId="23" fillId="0" borderId="0" xfId="0" quotePrefix="1" applyNumberFormat="1" applyFont="1" applyBorder="1" applyAlignment="1">
      <alignment horizontal="left" vertical="top" wrapText="1"/>
    </xf>
    <xf numFmtId="164" fontId="23" fillId="0" borderId="0" xfId="0" applyNumberFormat="1" applyFont="1" applyBorder="1" applyAlignment="1">
      <alignment vertical="top" wrapText="1" shrinkToFit="1"/>
    </xf>
    <xf numFmtId="0" fontId="23" fillId="0" borderId="0" xfId="0" applyFont="1" applyBorder="1" applyAlignment="1">
      <alignment vertical="top"/>
    </xf>
    <xf numFmtId="49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horizontal="center" vertical="top" wrapText="1" shrinkToFit="1"/>
    </xf>
    <xf numFmtId="4" fontId="23" fillId="0" borderId="0" xfId="0" applyNumberFormat="1" applyFont="1" applyBorder="1" applyAlignment="1">
      <alignment vertical="top" shrinkToFit="1"/>
    </xf>
    <xf numFmtId="3" fontId="23" fillId="0" borderId="0" xfId="0" applyNumberFormat="1" applyFont="1" applyBorder="1" applyAlignment="1">
      <alignment horizontal="right" vertical="top" shrinkToFit="1"/>
    </xf>
    <xf numFmtId="0" fontId="28" fillId="0" borderId="0" xfId="0" applyFont="1"/>
    <xf numFmtId="0" fontId="1" fillId="0" borderId="0" xfId="0" applyFont="1"/>
    <xf numFmtId="0" fontId="17" fillId="0" borderId="39" xfId="0" applyFont="1" applyFill="1" applyBorder="1" applyAlignment="1">
      <alignment wrapText="1" shrinkToFit="1"/>
    </xf>
    <xf numFmtId="164" fontId="17" fillId="0" borderId="0" xfId="0" quotePrefix="1" applyNumberFormat="1" applyFont="1" applyBorder="1" applyAlignment="1">
      <alignment horizontal="left" vertical="top" wrapTex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9" fontId="0" fillId="6" borderId="39" xfId="0" applyNumberFormat="1" applyFill="1" applyBorder="1" applyAlignment="1">
      <alignment wrapText="1"/>
    </xf>
    <xf numFmtId="0" fontId="29" fillId="0" borderId="39" xfId="0" applyFont="1" applyFill="1" applyBorder="1" applyAlignment="1">
      <alignment horizontal="left" vertical="top" wrapText="1"/>
    </xf>
    <xf numFmtId="0" fontId="16" fillId="0" borderId="39" xfId="0" applyFont="1" applyFill="1" applyBorder="1" applyAlignment="1">
      <alignment horizontal="left" vertical="top" wrapText="1"/>
    </xf>
    <xf numFmtId="4" fontId="5" fillId="5" borderId="46" xfId="0" applyNumberFormat="1" applyFont="1" applyFill="1" applyBorder="1" applyAlignment="1">
      <alignment vertical="top"/>
    </xf>
    <xf numFmtId="49" fontId="0" fillId="5" borderId="37" xfId="0" applyNumberFormat="1" applyFill="1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31" fillId="0" borderId="0" xfId="0" applyFont="1"/>
    <xf numFmtId="0" fontId="16" fillId="0" borderId="42" xfId="0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7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3" fontId="16" fillId="0" borderId="43" xfId="0" applyNumberFormat="1" applyFont="1" applyBorder="1" applyAlignment="1">
      <alignment horizontal="right" vertical="top" shrinkToFit="1"/>
    </xf>
    <xf numFmtId="4" fontId="16" fillId="0" borderId="44" xfId="0" applyNumberFormat="1" applyFont="1" applyBorder="1" applyAlignment="1">
      <alignment vertical="top" shrinkToFit="1"/>
    </xf>
    <xf numFmtId="0" fontId="0" fillId="0" borderId="0" xfId="0" applyFont="1"/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3" xfId="0" applyNumberFormat="1" applyFont="1" applyBorder="1" applyAlignment="1">
      <alignment vertical="center"/>
    </xf>
    <xf numFmtId="4" fontId="7" fillId="4" borderId="36" xfId="0" applyNumberFormat="1" applyFont="1" applyFill="1" applyBorder="1" applyAlignment="1"/>
    <xf numFmtId="4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wrapTex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4" xfId="0" applyFont="1" applyFill="1" applyBorder="1" applyAlignment="1">
      <alignment horizontal="center" vertical="center" wrapText="1"/>
    </xf>
    <xf numFmtId="4" fontId="7" fillId="0" borderId="34" xfId="0" applyNumberFormat="1" applyFont="1" applyBorder="1" applyAlignment="1">
      <alignment vertical="center"/>
    </xf>
    <xf numFmtId="49" fontId="7" fillId="0" borderId="35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17" fillId="7" borderId="0" xfId="0" applyNumberFormat="1" applyFont="1" applyFill="1" applyBorder="1" applyAlignment="1" applyProtection="1">
      <alignment horizontal="left" vertical="top" wrapText="1"/>
      <protection locked="0"/>
    </xf>
    <xf numFmtId="49" fontId="17" fillId="7" borderId="0" xfId="0" applyNumberFormat="1" applyFont="1" applyFill="1" applyBorder="1" applyAlignment="1" applyProtection="1">
      <alignment vertical="top"/>
      <protection locked="0"/>
    </xf>
    <xf numFmtId="0" fontId="19" fillId="0" borderId="18" xfId="0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37" xfId="0" applyNumberForma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5" borderId="37" xfId="0" applyNumberFormat="1" applyFill="1" applyBorder="1" applyAlignment="1">
      <alignment vertical="center"/>
    </xf>
    <xf numFmtId="0" fontId="0" fillId="5" borderId="37" xfId="0" applyFill="1" applyBorder="1" applyAlignment="1">
      <alignment vertical="center"/>
    </xf>
    <xf numFmtId="0" fontId="0" fillId="5" borderId="46" xfId="0" applyFill="1" applyBorder="1" applyAlignment="1">
      <alignment vertical="center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49" fontId="20" fillId="7" borderId="0" xfId="0" applyNumberFormat="1" applyFont="1" applyFill="1" applyBorder="1" applyAlignment="1" applyProtection="1">
      <alignment horizontal="left" vertical="top" wrapText="1"/>
      <protection locked="0"/>
    </xf>
    <xf numFmtId="49" fontId="20" fillId="7" borderId="0" xfId="0" applyNumberFormat="1" applyFont="1" applyFill="1" applyBorder="1" applyAlignment="1" applyProtection="1">
      <alignment vertical="top"/>
      <protection locked="0"/>
    </xf>
    <xf numFmtId="49" fontId="17" fillId="7" borderId="18" xfId="0" applyNumberFormat="1" applyFont="1" applyFill="1" applyBorder="1" applyAlignment="1" applyProtection="1">
      <alignment horizontal="left" vertical="top" wrapText="1"/>
      <protection locked="0"/>
    </xf>
    <xf numFmtId="49" fontId="17" fillId="7" borderId="18" xfId="0" applyNumberFormat="1" applyFont="1" applyFill="1" applyBorder="1" applyAlignment="1" applyProtection="1">
      <alignment vertical="top"/>
      <protection locked="0"/>
    </xf>
    <xf numFmtId="0" fontId="19" fillId="0" borderId="0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vertical="top" wrapText="1"/>
    </xf>
  </cellXfs>
  <cellStyles count="5">
    <cellStyle name="Měna 2" xfId="4"/>
    <cellStyle name="Normální" xfId="0" builtinId="0"/>
    <cellStyle name="normální 2" xfId="1"/>
    <cellStyle name="Normální 3" xfId="2"/>
    <cellStyle name="Normální 4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2352536</xdr:colOff>
      <xdr:row>114</xdr:row>
      <xdr:rowOff>952500</xdr:rowOff>
    </xdr:from>
    <xdr:to>
      <xdr:col>2</xdr:col>
      <xdr:colOff>5073015</xdr:colOff>
      <xdr:row>114</xdr:row>
      <xdr:rowOff>2590800</xdr:rowOff>
    </xdr:to>
    <xdr:pic>
      <xdr:nvPicPr>
        <xdr:cNvPr id="18" name="Obrázek 17" descr="sortiment_slunecni_plachty_478x288_Pic_362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2676" y="47785020"/>
          <a:ext cx="2720479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4107180</xdr:colOff>
      <xdr:row>115</xdr:row>
      <xdr:rowOff>552450</xdr:rowOff>
    </xdr:from>
    <xdr:to>
      <xdr:col>2</xdr:col>
      <xdr:colOff>5006340</xdr:colOff>
      <xdr:row>115</xdr:row>
      <xdr:rowOff>1929765</xdr:rowOff>
    </xdr:to>
    <xdr:pic>
      <xdr:nvPicPr>
        <xdr:cNvPr id="20" name="Obrázek 19" descr="Plachty a kotvící prvky | Stínící plachty Ingenua - užijte si léto ve stínu!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7320" y="50036730"/>
          <a:ext cx="918210" cy="1377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3345180</xdr:colOff>
      <xdr:row>60</xdr:row>
      <xdr:rowOff>365760</xdr:rowOff>
    </xdr:from>
    <xdr:to>
      <xdr:col>2</xdr:col>
      <xdr:colOff>5036820</xdr:colOff>
      <xdr:row>60</xdr:row>
      <xdr:rowOff>2057400</xdr:rowOff>
    </xdr:to>
    <xdr:pic>
      <xdr:nvPicPr>
        <xdr:cNvPr id="27" name="Obrázek 26">
          <a:extLst>
            <a:ext uri="{FF2B5EF4-FFF2-40B4-BE49-F238E27FC236}">
              <a16:creationId xmlns="" xmlns:a16="http://schemas.microsoft.com/office/drawing/2014/main" id="{AB9FFABE-7A81-4E22-BC7E-CCDE5B12F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320" y="12999720"/>
          <a:ext cx="1691640" cy="169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60960</xdr:colOff>
      <xdr:row>73</xdr:row>
      <xdr:rowOff>53340</xdr:rowOff>
    </xdr:from>
    <xdr:to>
      <xdr:col>6</xdr:col>
      <xdr:colOff>769620</xdr:colOff>
      <xdr:row>73</xdr:row>
      <xdr:rowOff>1508760</xdr:rowOff>
    </xdr:to>
    <xdr:pic>
      <xdr:nvPicPr>
        <xdr:cNvPr id="28" name="Obrázek 27">
          <a:extLst>
            <a:ext uri="{FF2B5EF4-FFF2-40B4-BE49-F238E27FC236}">
              <a16:creationId xmlns="" xmlns:a16="http://schemas.microsoft.com/office/drawing/2014/main" id="{51122E6C-230C-4C22-8EB5-F4DF030A5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9480" y="17045940"/>
          <a:ext cx="145542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2849880</xdr:colOff>
      <xdr:row>99</xdr:row>
      <xdr:rowOff>55290</xdr:rowOff>
    </xdr:from>
    <xdr:to>
      <xdr:col>2</xdr:col>
      <xdr:colOff>5090160</xdr:colOff>
      <xdr:row>99</xdr:row>
      <xdr:rowOff>1546860</xdr:rowOff>
    </xdr:to>
    <xdr:pic>
      <xdr:nvPicPr>
        <xdr:cNvPr id="29" name="Obrázek 28">
          <a:extLst>
            <a:ext uri="{FF2B5EF4-FFF2-40B4-BE49-F238E27FC236}">
              <a16:creationId xmlns="" xmlns:a16="http://schemas.microsoft.com/office/drawing/2014/main" id="{CF0E18AD-CA93-435C-8B72-7B27A9B42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020" y="22816230"/>
          <a:ext cx="2240280" cy="1491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2727960</xdr:colOff>
      <xdr:row>100</xdr:row>
      <xdr:rowOff>175260</xdr:rowOff>
    </xdr:from>
    <xdr:to>
      <xdr:col>2</xdr:col>
      <xdr:colOff>5082540</xdr:colOff>
      <xdr:row>100</xdr:row>
      <xdr:rowOff>1744980</xdr:rowOff>
    </xdr:to>
    <xdr:pic>
      <xdr:nvPicPr>
        <xdr:cNvPr id="31" name="Obrázek 30">
          <a:extLst>
            <a:ext uri="{FF2B5EF4-FFF2-40B4-BE49-F238E27FC236}">
              <a16:creationId xmlns="" xmlns:a16="http://schemas.microsoft.com/office/drawing/2014/main" id="{C2BBF0AA-E66D-4920-90FE-361CA64EA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24536400"/>
          <a:ext cx="2354580" cy="156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2712720</xdr:colOff>
      <xdr:row>101</xdr:row>
      <xdr:rowOff>157666</xdr:rowOff>
    </xdr:from>
    <xdr:to>
      <xdr:col>2</xdr:col>
      <xdr:colOff>5113020</xdr:colOff>
      <xdr:row>101</xdr:row>
      <xdr:rowOff>1760219</xdr:rowOff>
    </xdr:to>
    <xdr:pic>
      <xdr:nvPicPr>
        <xdr:cNvPr id="33" name="Obrázek 32">
          <a:extLst>
            <a:ext uri="{FF2B5EF4-FFF2-40B4-BE49-F238E27FC236}">
              <a16:creationId xmlns="" xmlns:a16="http://schemas.microsoft.com/office/drawing/2014/main" id="{2A49FAC5-0DF7-4E39-AAFF-F3707B7A6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2860" y="26347606"/>
          <a:ext cx="2400300" cy="1602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2727960</xdr:colOff>
      <xdr:row>102</xdr:row>
      <xdr:rowOff>124590</xdr:rowOff>
    </xdr:from>
    <xdr:to>
      <xdr:col>2</xdr:col>
      <xdr:colOff>5120640</xdr:colOff>
      <xdr:row>102</xdr:row>
      <xdr:rowOff>1722120</xdr:rowOff>
    </xdr:to>
    <xdr:pic>
      <xdr:nvPicPr>
        <xdr:cNvPr id="35" name="Obrázek 34">
          <a:extLst>
            <a:ext uri="{FF2B5EF4-FFF2-40B4-BE49-F238E27FC236}">
              <a16:creationId xmlns="" xmlns:a16="http://schemas.microsoft.com/office/drawing/2014/main" id="{43FA1EDF-2F44-46AD-82D0-E57B2A62C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28112850"/>
          <a:ext cx="2392680" cy="1597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2392680</xdr:colOff>
      <xdr:row>103</xdr:row>
      <xdr:rowOff>184196</xdr:rowOff>
    </xdr:from>
    <xdr:to>
      <xdr:col>2</xdr:col>
      <xdr:colOff>5105400</xdr:colOff>
      <xdr:row>103</xdr:row>
      <xdr:rowOff>1988820</xdr:rowOff>
    </xdr:to>
    <xdr:pic>
      <xdr:nvPicPr>
        <xdr:cNvPr id="37" name="Obrázek 36">
          <a:extLst>
            <a:ext uri="{FF2B5EF4-FFF2-40B4-BE49-F238E27FC236}">
              <a16:creationId xmlns="" xmlns:a16="http://schemas.microsoft.com/office/drawing/2014/main" id="{0A37DF3B-ABCA-4E96-AF30-56B3A8423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820" y="29970776"/>
          <a:ext cx="2712720" cy="180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2152817</xdr:colOff>
      <xdr:row>104</xdr:row>
      <xdr:rowOff>167640</xdr:rowOff>
    </xdr:from>
    <xdr:to>
      <xdr:col>2</xdr:col>
      <xdr:colOff>5074920</xdr:colOff>
      <xdr:row>104</xdr:row>
      <xdr:rowOff>2087879</xdr:rowOff>
    </xdr:to>
    <xdr:pic>
      <xdr:nvPicPr>
        <xdr:cNvPr id="38" name="Obrázek 37" descr="7128 - s psychomotorickými disky a dvoulavičkou">
          <a:extLst>
            <a:ext uri="{FF2B5EF4-FFF2-40B4-BE49-F238E27FC236}">
              <a16:creationId xmlns="" xmlns:a16="http://schemas.microsoft.com/office/drawing/2014/main" id="{9431E494-371A-4BEB-A2C7-A0C05C975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2957" y="31988760"/>
          <a:ext cx="2922103" cy="1920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2141220</xdr:colOff>
      <xdr:row>105</xdr:row>
      <xdr:rowOff>172674</xdr:rowOff>
    </xdr:from>
    <xdr:to>
      <xdr:col>2</xdr:col>
      <xdr:colOff>5074920</xdr:colOff>
      <xdr:row>105</xdr:row>
      <xdr:rowOff>2125979</xdr:rowOff>
    </xdr:to>
    <xdr:pic>
      <xdr:nvPicPr>
        <xdr:cNvPr id="39" name="Obrázek 38">
          <a:extLst>
            <a:ext uri="{FF2B5EF4-FFF2-40B4-BE49-F238E27FC236}">
              <a16:creationId xmlns="" xmlns:a16="http://schemas.microsoft.com/office/drawing/2014/main" id="{C52E5EAB-98B3-4E24-BB75-B0CA0678E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1360" y="34180734"/>
          <a:ext cx="2933700" cy="1953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2278380</xdr:colOff>
      <xdr:row>106</xdr:row>
      <xdr:rowOff>167640</xdr:rowOff>
    </xdr:from>
    <xdr:to>
      <xdr:col>2</xdr:col>
      <xdr:colOff>5067300</xdr:colOff>
      <xdr:row>106</xdr:row>
      <xdr:rowOff>2034540</xdr:rowOff>
    </xdr:to>
    <xdr:pic>
      <xdr:nvPicPr>
        <xdr:cNvPr id="40" name="Obrázek 39">
          <a:extLst>
            <a:ext uri="{FF2B5EF4-FFF2-40B4-BE49-F238E27FC236}">
              <a16:creationId xmlns="" xmlns:a16="http://schemas.microsoft.com/office/drawing/2014/main" id="{378AE60E-FF4E-42FF-9DA0-85038148F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8520" y="36377880"/>
          <a:ext cx="278892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2392680</xdr:colOff>
      <xdr:row>107</xdr:row>
      <xdr:rowOff>182880</xdr:rowOff>
    </xdr:from>
    <xdr:to>
      <xdr:col>2</xdr:col>
      <xdr:colOff>5059680</xdr:colOff>
      <xdr:row>107</xdr:row>
      <xdr:rowOff>1935480</xdr:rowOff>
    </xdr:to>
    <xdr:pic>
      <xdr:nvPicPr>
        <xdr:cNvPr id="41" name="Obrázek 40">
          <a:extLst>
            <a:ext uri="{FF2B5EF4-FFF2-40B4-BE49-F238E27FC236}">
              <a16:creationId xmlns="" xmlns:a16="http://schemas.microsoft.com/office/drawing/2014/main" id="{5EC70F5A-364D-41FA-91FD-33C1518FE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820" y="38519100"/>
          <a:ext cx="26670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2575560</xdr:colOff>
      <xdr:row>108</xdr:row>
      <xdr:rowOff>213360</xdr:rowOff>
    </xdr:from>
    <xdr:to>
      <xdr:col>2</xdr:col>
      <xdr:colOff>5082540</xdr:colOff>
      <xdr:row>108</xdr:row>
      <xdr:rowOff>1882140</xdr:rowOff>
    </xdr:to>
    <xdr:pic>
      <xdr:nvPicPr>
        <xdr:cNvPr id="43" name="Obrázek 42">
          <a:extLst>
            <a:ext uri="{FF2B5EF4-FFF2-40B4-BE49-F238E27FC236}">
              <a16:creationId xmlns="" xmlns:a16="http://schemas.microsoft.com/office/drawing/2014/main" id="{BC87109B-3CD0-4965-8AB3-6588E4FA6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40568880"/>
          <a:ext cx="2506980" cy="1668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2567940</xdr:colOff>
      <xdr:row>109</xdr:row>
      <xdr:rowOff>172300</xdr:rowOff>
    </xdr:from>
    <xdr:to>
      <xdr:col>2</xdr:col>
      <xdr:colOff>5052060</xdr:colOff>
      <xdr:row>109</xdr:row>
      <xdr:rowOff>1821180</xdr:rowOff>
    </xdr:to>
    <xdr:pic>
      <xdr:nvPicPr>
        <xdr:cNvPr id="44" name="Obrázek 43" descr="7173 pro mentál. dovednosti + dvoulavička">
          <a:extLst>
            <a:ext uri="{FF2B5EF4-FFF2-40B4-BE49-F238E27FC236}">
              <a16:creationId xmlns="" xmlns:a16="http://schemas.microsoft.com/office/drawing/2014/main" id="{8F516AB4-AAF0-40EE-B32C-C93CDB3A8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8080" y="42547120"/>
          <a:ext cx="2484120" cy="1648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2301240</xdr:colOff>
      <xdr:row>110</xdr:row>
      <xdr:rowOff>157480</xdr:rowOff>
    </xdr:from>
    <xdr:to>
      <xdr:col>2</xdr:col>
      <xdr:colOff>5059680</xdr:colOff>
      <xdr:row>110</xdr:row>
      <xdr:rowOff>1996440</xdr:rowOff>
    </xdr:to>
    <xdr:pic>
      <xdr:nvPicPr>
        <xdr:cNvPr id="45" name="Obrázek 44">
          <a:extLst>
            <a:ext uri="{FF2B5EF4-FFF2-40B4-BE49-F238E27FC236}">
              <a16:creationId xmlns="" xmlns:a16="http://schemas.microsoft.com/office/drawing/2014/main" id="{10430E4D-7A86-4E1A-AE5D-DE1360ED5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1380" y="44406820"/>
          <a:ext cx="2758440" cy="183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2594609</xdr:colOff>
      <xdr:row>117</xdr:row>
      <xdr:rowOff>474633</xdr:rowOff>
    </xdr:from>
    <xdr:to>
      <xdr:col>2</xdr:col>
      <xdr:colOff>5042534</xdr:colOff>
      <xdr:row>117</xdr:row>
      <xdr:rowOff>2101215</xdr:rowOff>
    </xdr:to>
    <xdr:pic>
      <xdr:nvPicPr>
        <xdr:cNvPr id="46" name="Obrázek 45" descr="streetpark-lavicka-inoa-LIN9-01">
          <a:extLst>
            <a:ext uri="{FF2B5EF4-FFF2-40B4-BE49-F238E27FC236}">
              <a16:creationId xmlns="" xmlns:a16="http://schemas.microsoft.com/office/drawing/2014/main" id="{5D1A67F5-542B-4917-9889-A3928207B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9" y="52115373"/>
          <a:ext cx="2447925" cy="162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533400</xdr:colOff>
      <xdr:row>119</xdr:row>
      <xdr:rowOff>708660</xdr:rowOff>
    </xdr:from>
    <xdr:to>
      <xdr:col>2</xdr:col>
      <xdr:colOff>2514600</xdr:colOff>
      <xdr:row>119</xdr:row>
      <xdr:rowOff>2080260</xdr:rowOff>
    </xdr:to>
    <xdr:pic>
      <xdr:nvPicPr>
        <xdr:cNvPr id="48" name="Obrázek 47">
          <a:extLst>
            <a:ext uri="{FF2B5EF4-FFF2-40B4-BE49-F238E27FC236}">
              <a16:creationId xmlns="" xmlns:a16="http://schemas.microsoft.com/office/drawing/2014/main" id="{A6B4DBF4-90B3-4790-A842-263BBBBFA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540" y="57310020"/>
          <a:ext cx="19812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2575560</xdr:colOff>
      <xdr:row>119</xdr:row>
      <xdr:rowOff>452120</xdr:rowOff>
    </xdr:from>
    <xdr:to>
      <xdr:col>2</xdr:col>
      <xdr:colOff>5006340</xdr:colOff>
      <xdr:row>119</xdr:row>
      <xdr:rowOff>2072640</xdr:rowOff>
    </xdr:to>
    <xdr:pic>
      <xdr:nvPicPr>
        <xdr:cNvPr id="49" name="Obrázek 48">
          <a:extLst>
            <a:ext uri="{FF2B5EF4-FFF2-40B4-BE49-F238E27FC236}">
              <a16:creationId xmlns="" xmlns:a16="http://schemas.microsoft.com/office/drawing/2014/main" id="{E265CEA5-7DD6-407D-AC15-2EF7AEC36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57053480"/>
          <a:ext cx="2430780" cy="162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2583180</xdr:colOff>
      <xdr:row>118</xdr:row>
      <xdr:rowOff>587803</xdr:rowOff>
    </xdr:from>
    <xdr:to>
      <xdr:col>2</xdr:col>
      <xdr:colOff>5021580</xdr:colOff>
      <xdr:row>118</xdr:row>
      <xdr:rowOff>2209799</xdr:rowOff>
    </xdr:to>
    <xdr:pic>
      <xdr:nvPicPr>
        <xdr:cNvPr id="23" name="Obrázek 22">
          <a:extLst>
            <a:ext uri="{FF2B5EF4-FFF2-40B4-BE49-F238E27FC236}">
              <a16:creationId xmlns="" xmlns:a16="http://schemas.microsoft.com/office/drawing/2014/main" id="{AAE81583-E733-4EDA-9C55-DC4E0E4DD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3320" y="54415483"/>
          <a:ext cx="2438400" cy="1621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/Dropbox/RTS%20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255" t="s">
        <v>39</v>
      </c>
      <c r="B2" s="255"/>
      <c r="C2" s="255"/>
      <c r="D2" s="255"/>
      <c r="E2" s="255"/>
      <c r="F2" s="255"/>
      <c r="G2" s="255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4"/>
  <sheetViews>
    <sheetView showGridLines="0" view="pageBreakPreview" topLeftCell="B35" zoomScaleNormal="100" zoomScaleSheetLayoutView="100" workbookViewId="0">
      <selection activeCell="C53" sqref="C53:E53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56" t="s">
        <v>246</v>
      </c>
      <c r="C1" s="257"/>
      <c r="D1" s="257"/>
      <c r="E1" s="257"/>
      <c r="F1" s="257"/>
      <c r="G1" s="257"/>
      <c r="H1" s="257"/>
      <c r="I1" s="257"/>
      <c r="J1" s="258"/>
    </row>
    <row r="2" spans="1:15" ht="36.75" customHeight="1" x14ac:dyDescent="0.2">
      <c r="A2" s="4"/>
      <c r="B2" s="80" t="s">
        <v>40</v>
      </c>
      <c r="C2" s="81"/>
      <c r="D2" s="82"/>
      <c r="E2" s="288" t="s">
        <v>248</v>
      </c>
      <c r="F2" s="288"/>
      <c r="G2" s="288"/>
      <c r="H2" s="288"/>
      <c r="I2" s="288"/>
      <c r="J2" s="83"/>
      <c r="O2" s="2"/>
    </row>
    <row r="3" spans="1:15" ht="2.25" customHeight="1" x14ac:dyDescent="0.2">
      <c r="A3" s="4"/>
      <c r="B3" s="84" t="s">
        <v>42</v>
      </c>
      <c r="C3" s="81"/>
      <c r="D3" s="85"/>
      <c r="E3" s="85"/>
      <c r="F3" s="86"/>
      <c r="G3" s="86"/>
      <c r="H3" s="81"/>
      <c r="I3" s="87"/>
      <c r="J3" s="88"/>
    </row>
    <row r="4" spans="1:15" ht="1.5" customHeight="1" x14ac:dyDescent="0.2">
      <c r="A4" s="4"/>
      <c r="B4" s="89" t="s">
        <v>43</v>
      </c>
      <c r="C4" s="90"/>
      <c r="D4" s="91"/>
      <c r="E4" s="91"/>
      <c r="F4" s="92"/>
      <c r="G4" s="93"/>
      <c r="H4" s="92"/>
      <c r="I4" s="93"/>
      <c r="J4" s="94"/>
    </row>
    <row r="5" spans="1:15" ht="24" customHeight="1" x14ac:dyDescent="0.2">
      <c r="A5" s="4"/>
      <c r="B5" s="47" t="s">
        <v>21</v>
      </c>
      <c r="C5" s="5"/>
      <c r="D5" s="289" t="s">
        <v>218</v>
      </c>
      <c r="E5" s="289"/>
      <c r="F5" s="289"/>
      <c r="G5" s="289"/>
      <c r="H5" s="28" t="s">
        <v>33</v>
      </c>
      <c r="I5" s="95" t="s">
        <v>222</v>
      </c>
      <c r="J5" s="11"/>
    </row>
    <row r="6" spans="1:15" ht="15.75" customHeight="1" x14ac:dyDescent="0.2">
      <c r="A6" s="4"/>
      <c r="B6" s="41"/>
      <c r="C6" s="26"/>
      <c r="D6" s="246" t="s">
        <v>219</v>
      </c>
      <c r="E6" s="26"/>
      <c r="F6" s="26"/>
      <c r="G6" s="26"/>
      <c r="H6" s="28" t="s">
        <v>34</v>
      </c>
      <c r="I6" s="95" t="s">
        <v>223</v>
      </c>
      <c r="J6" s="11"/>
    </row>
    <row r="7" spans="1:15" ht="15.75" customHeight="1" x14ac:dyDescent="0.2">
      <c r="A7" s="4"/>
      <c r="B7" s="42"/>
      <c r="C7" s="96" t="s">
        <v>221</v>
      </c>
      <c r="D7" s="245" t="s">
        <v>220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63"/>
      <c r="E11" s="263"/>
      <c r="F11" s="263"/>
      <c r="G11" s="263"/>
      <c r="H11" s="28" t="s">
        <v>33</v>
      </c>
      <c r="I11" s="95"/>
      <c r="J11" s="11"/>
    </row>
    <row r="12" spans="1:15" ht="15.75" customHeight="1" x14ac:dyDescent="0.2">
      <c r="A12" s="4"/>
      <c r="B12" s="41"/>
      <c r="C12" s="26"/>
      <c r="D12" s="266"/>
      <c r="E12" s="266"/>
      <c r="F12" s="266"/>
      <c r="G12" s="266"/>
      <c r="H12" s="28" t="s">
        <v>34</v>
      </c>
      <c r="I12" s="95"/>
      <c r="J12" s="11"/>
    </row>
    <row r="13" spans="1:15" ht="15.75" customHeight="1" x14ac:dyDescent="0.2">
      <c r="A13" s="4"/>
      <c r="B13" s="42"/>
      <c r="C13" s="96"/>
      <c r="D13" s="267"/>
      <c r="E13" s="267"/>
      <c r="F13" s="267"/>
      <c r="G13" s="267"/>
      <c r="H13" s="29"/>
      <c r="I13" s="34"/>
      <c r="J13" s="51"/>
    </row>
    <row r="14" spans="1:15" ht="24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62"/>
      <c r="F15" s="262"/>
      <c r="G15" s="264"/>
      <c r="H15" s="264"/>
      <c r="I15" s="264" t="s">
        <v>28</v>
      </c>
      <c r="J15" s="265"/>
    </row>
    <row r="16" spans="1:15" ht="23.25" customHeight="1" x14ac:dyDescent="0.2">
      <c r="A16" s="143" t="s">
        <v>23</v>
      </c>
      <c r="B16" s="144" t="s">
        <v>23</v>
      </c>
      <c r="C16" s="58"/>
      <c r="D16" s="59"/>
      <c r="E16" s="270"/>
      <c r="F16" s="274"/>
      <c r="G16" s="270"/>
      <c r="H16" s="274"/>
      <c r="I16" s="270">
        <f>SUM(I47:I58)</f>
        <v>0</v>
      </c>
      <c r="J16" s="271"/>
    </row>
    <row r="17" spans="1:10" ht="23.25" customHeight="1" x14ac:dyDescent="0.2">
      <c r="A17" s="143" t="s">
        <v>24</v>
      </c>
      <c r="B17" s="144" t="s">
        <v>24</v>
      </c>
      <c r="C17" s="58"/>
      <c r="D17" s="59"/>
      <c r="E17" s="270"/>
      <c r="F17" s="274"/>
      <c r="G17" s="270"/>
      <c r="H17" s="274"/>
      <c r="I17" s="270">
        <v>0</v>
      </c>
      <c r="J17" s="271"/>
    </row>
    <row r="18" spans="1:10" ht="23.25" customHeight="1" x14ac:dyDescent="0.2">
      <c r="A18" s="143" t="s">
        <v>25</v>
      </c>
      <c r="B18" s="144" t="s">
        <v>25</v>
      </c>
      <c r="C18" s="58"/>
      <c r="D18" s="59"/>
      <c r="E18" s="270"/>
      <c r="F18" s="274"/>
      <c r="G18" s="270"/>
      <c r="H18" s="274"/>
      <c r="I18" s="270">
        <v>0</v>
      </c>
      <c r="J18" s="271"/>
    </row>
    <row r="19" spans="1:10" ht="23.25" customHeight="1" x14ac:dyDescent="0.2">
      <c r="A19" s="143" t="s">
        <v>55</v>
      </c>
      <c r="B19" s="144" t="s">
        <v>26</v>
      </c>
      <c r="C19" s="58"/>
      <c r="D19" s="59"/>
      <c r="E19" s="270"/>
      <c r="F19" s="274"/>
      <c r="G19" s="270"/>
      <c r="H19" s="274"/>
      <c r="I19" s="270">
        <f>I60</f>
        <v>0</v>
      </c>
      <c r="J19" s="271"/>
    </row>
    <row r="20" spans="1:10" ht="23.25" customHeight="1" x14ac:dyDescent="0.2">
      <c r="A20" s="143" t="s">
        <v>54</v>
      </c>
      <c r="B20" s="144" t="s">
        <v>27</v>
      </c>
      <c r="C20" s="58"/>
      <c r="D20" s="59"/>
      <c r="E20" s="270"/>
      <c r="F20" s="274"/>
      <c r="G20" s="270"/>
      <c r="H20" s="274"/>
      <c r="I20" s="270">
        <f>I59</f>
        <v>0</v>
      </c>
      <c r="J20" s="271"/>
    </row>
    <row r="21" spans="1:10" ht="23.25" customHeight="1" x14ac:dyDescent="0.2">
      <c r="A21" s="4"/>
      <c r="B21" s="74" t="s">
        <v>28</v>
      </c>
      <c r="C21" s="75"/>
      <c r="D21" s="76"/>
      <c r="E21" s="272"/>
      <c r="F21" s="273"/>
      <c r="G21" s="272"/>
      <c r="H21" s="273"/>
      <c r="I21" s="272">
        <f>SUM(I16:I20)</f>
        <v>0</v>
      </c>
      <c r="J21" s="278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68">
        <v>0</v>
      </c>
      <c r="H23" s="269"/>
      <c r="I23" s="269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76">
        <v>0</v>
      </c>
      <c r="H24" s="277"/>
      <c r="I24" s="277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68">
        <f>I21</f>
        <v>0</v>
      </c>
      <c r="H25" s="269"/>
      <c r="I25" s="269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59">
        <f>G25*0.21</f>
        <v>0</v>
      </c>
      <c r="H26" s="260"/>
      <c r="I26" s="260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61">
        <v>0</v>
      </c>
      <c r="H27" s="261"/>
      <c r="I27" s="261"/>
      <c r="J27" s="63" t="str">
        <f t="shared" si="0"/>
        <v>CZK</v>
      </c>
    </row>
    <row r="28" spans="1:10" ht="27.75" hidden="1" customHeight="1" thickBot="1" x14ac:dyDescent="0.25">
      <c r="A28" s="4"/>
      <c r="B28" s="116" t="s">
        <v>22</v>
      </c>
      <c r="C28" s="117"/>
      <c r="D28" s="117"/>
      <c r="E28" s="118"/>
      <c r="F28" s="119"/>
      <c r="G28" s="279">
        <v>409940.96</v>
      </c>
      <c r="H28" s="280"/>
      <c r="I28" s="280"/>
      <c r="J28" s="120" t="str">
        <f t="shared" si="0"/>
        <v>CZK</v>
      </c>
    </row>
    <row r="29" spans="1:10" ht="27.75" customHeight="1" thickBot="1" x14ac:dyDescent="0.25">
      <c r="A29" s="4"/>
      <c r="B29" s="116" t="s">
        <v>35</v>
      </c>
      <c r="C29" s="121"/>
      <c r="D29" s="121"/>
      <c r="E29" s="121"/>
      <c r="F29" s="121"/>
      <c r="G29" s="279">
        <f>SUM(G25:G26)-G27</f>
        <v>0</v>
      </c>
      <c r="H29" s="279"/>
      <c r="I29" s="279"/>
      <c r="J29" s="122" t="s">
        <v>45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44463</v>
      </c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75" t="s">
        <v>2</v>
      </c>
      <c r="E35" s="275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08"/>
      <c r="G37" s="108"/>
      <c r="H37" s="108"/>
      <c r="I37" s="108"/>
      <c r="J37" s="3"/>
    </row>
    <row r="38" spans="1:10" ht="25.5" hidden="1" customHeight="1" x14ac:dyDescent="0.2">
      <c r="A38" s="100" t="s">
        <v>37</v>
      </c>
      <c r="B38" s="102" t="s">
        <v>16</v>
      </c>
      <c r="C38" s="103" t="s">
        <v>5</v>
      </c>
      <c r="D38" s="104"/>
      <c r="E38" s="104"/>
      <c r="F38" s="109" t="str">
        <f>B23</f>
        <v>Základ pro sníženou DPH</v>
      </c>
      <c r="G38" s="109" t="str">
        <f>B25</f>
        <v>Základ pro základní DPH</v>
      </c>
      <c r="H38" s="110" t="s">
        <v>17</v>
      </c>
      <c r="I38" s="110" t="s">
        <v>1</v>
      </c>
      <c r="J38" s="105" t="s">
        <v>0</v>
      </c>
    </row>
    <row r="39" spans="1:10" ht="25.5" hidden="1" customHeight="1" x14ac:dyDescent="0.2">
      <c r="A39" s="100">
        <v>1</v>
      </c>
      <c r="B39" s="106"/>
      <c r="C39" s="290"/>
      <c r="D39" s="291"/>
      <c r="E39" s="291"/>
      <c r="F39" s="111">
        <v>0</v>
      </c>
      <c r="G39" s="112">
        <v>409940.96</v>
      </c>
      <c r="H39" s="113">
        <v>86088</v>
      </c>
      <c r="I39" s="113">
        <v>496028.96</v>
      </c>
      <c r="J39" s="107">
        <f>IF(CenaCelkemVypocet=0,"",I39/CenaCelkemVypocet*100)</f>
        <v>100</v>
      </c>
    </row>
    <row r="40" spans="1:10" ht="25.5" hidden="1" customHeight="1" x14ac:dyDescent="0.2">
      <c r="A40" s="100"/>
      <c r="B40" s="292" t="s">
        <v>44</v>
      </c>
      <c r="C40" s="293"/>
      <c r="D40" s="293"/>
      <c r="E40" s="294"/>
      <c r="F40" s="114">
        <f>SUMIF(A39:A39,"=1",F39:F39)</f>
        <v>0</v>
      </c>
      <c r="G40" s="115">
        <f>SUMIF(A39:A39,"=1",G39:G39)</f>
        <v>409940.96</v>
      </c>
      <c r="H40" s="115">
        <f>SUMIF(A39:A39,"=1",H39:H39)</f>
        <v>86088</v>
      </c>
      <c r="I40" s="115">
        <f>SUMIF(A39:A39,"=1",I39:I39)</f>
        <v>496028.96</v>
      </c>
      <c r="J40" s="101">
        <f>SUMIF(A39:A39,"=1",J39:J39)</f>
        <v>100</v>
      </c>
    </row>
    <row r="44" spans="1:10" ht="15.75" x14ac:dyDescent="0.25">
      <c r="B44" s="123" t="s">
        <v>46</v>
      </c>
    </row>
    <row r="46" spans="1:10" ht="25.5" customHeight="1" x14ac:dyDescent="0.2">
      <c r="A46" s="124"/>
      <c r="B46" s="128" t="s">
        <v>16</v>
      </c>
      <c r="C46" s="128" t="s">
        <v>5</v>
      </c>
      <c r="D46" s="129"/>
      <c r="E46" s="129"/>
      <c r="F46" s="132" t="s">
        <v>47</v>
      </c>
      <c r="G46" s="132"/>
      <c r="H46" s="132"/>
      <c r="I46" s="295" t="s">
        <v>28</v>
      </c>
      <c r="J46" s="295"/>
    </row>
    <row r="47" spans="1:10" ht="25.5" customHeight="1" x14ac:dyDescent="0.2">
      <c r="A47" s="125"/>
      <c r="B47" s="133" t="s">
        <v>48</v>
      </c>
      <c r="C47" s="297" t="s">
        <v>49</v>
      </c>
      <c r="D47" s="298"/>
      <c r="E47" s="298"/>
      <c r="F47" s="135" t="s">
        <v>23</v>
      </c>
      <c r="G47" s="136"/>
      <c r="H47" s="136"/>
      <c r="I47" s="296">
        <f>Položky!G28</f>
        <v>0</v>
      </c>
      <c r="J47" s="296"/>
    </row>
    <row r="48" spans="1:10" ht="25.5" customHeight="1" x14ac:dyDescent="0.2">
      <c r="A48" s="125"/>
      <c r="B48" s="127" t="s">
        <v>50</v>
      </c>
      <c r="C48" s="281" t="s">
        <v>81</v>
      </c>
      <c r="D48" s="282"/>
      <c r="E48" s="282"/>
      <c r="F48" s="137" t="s">
        <v>23</v>
      </c>
      <c r="G48" s="138"/>
      <c r="H48" s="138"/>
      <c r="I48" s="283">
        <f>Položky!G48</f>
        <v>0</v>
      </c>
      <c r="J48" s="283"/>
    </row>
    <row r="49" spans="1:10" ht="25.5" customHeight="1" x14ac:dyDescent="0.2">
      <c r="A49" s="125"/>
      <c r="B49" s="127" t="s">
        <v>119</v>
      </c>
      <c r="C49" s="281" t="s">
        <v>120</v>
      </c>
      <c r="D49" s="282"/>
      <c r="E49" s="282"/>
      <c r="F49" s="137" t="s">
        <v>23</v>
      </c>
      <c r="G49" s="147"/>
      <c r="H49" s="147"/>
      <c r="I49" s="283">
        <f>Položky!G53</f>
        <v>0</v>
      </c>
      <c r="J49" s="283"/>
    </row>
    <row r="50" spans="1:10" ht="25.5" customHeight="1" x14ac:dyDescent="0.2">
      <c r="A50" s="125"/>
      <c r="B50" s="127" t="s">
        <v>184</v>
      </c>
      <c r="C50" s="281" t="s">
        <v>185</v>
      </c>
      <c r="D50" s="282"/>
      <c r="E50" s="282"/>
      <c r="F50" s="137" t="s">
        <v>23</v>
      </c>
      <c r="G50" s="138"/>
      <c r="H50" s="138"/>
      <c r="I50" s="283">
        <f>Položky!G65</f>
        <v>0</v>
      </c>
      <c r="J50" s="283"/>
    </row>
    <row r="51" spans="1:10" ht="25.5" customHeight="1" x14ac:dyDescent="0.2">
      <c r="A51" s="125"/>
      <c r="B51" s="127" t="s">
        <v>129</v>
      </c>
      <c r="C51" s="281" t="s">
        <v>130</v>
      </c>
      <c r="D51" s="282"/>
      <c r="E51" s="282"/>
      <c r="F51" s="137" t="s">
        <v>23</v>
      </c>
      <c r="G51" s="203"/>
      <c r="H51" s="203"/>
      <c r="I51" s="283">
        <f>Položky!G72</f>
        <v>0</v>
      </c>
      <c r="J51" s="283"/>
    </row>
    <row r="52" spans="1:10" ht="25.5" customHeight="1" x14ac:dyDescent="0.2">
      <c r="A52" s="125"/>
      <c r="B52" s="127" t="s">
        <v>136</v>
      </c>
      <c r="C52" s="281" t="s">
        <v>137</v>
      </c>
      <c r="D52" s="282"/>
      <c r="E52" s="282"/>
      <c r="F52" s="137" t="s">
        <v>23</v>
      </c>
      <c r="G52" s="203"/>
      <c r="H52" s="203"/>
      <c r="I52" s="283">
        <f>Položky!G84</f>
        <v>0</v>
      </c>
      <c r="J52" s="283"/>
    </row>
    <row r="53" spans="1:10" ht="25.5" customHeight="1" x14ac:dyDescent="0.2">
      <c r="A53" s="125"/>
      <c r="B53" s="127" t="s">
        <v>142</v>
      </c>
      <c r="C53" s="281" t="s">
        <v>143</v>
      </c>
      <c r="D53" s="282"/>
      <c r="E53" s="282"/>
      <c r="F53" s="137" t="s">
        <v>23</v>
      </c>
      <c r="G53" s="203"/>
      <c r="H53" s="203"/>
      <c r="I53" s="283">
        <f>Položky!G89</f>
        <v>0</v>
      </c>
      <c r="J53" s="283"/>
    </row>
    <row r="54" spans="1:10" ht="25.5" customHeight="1" x14ac:dyDescent="0.2">
      <c r="A54" s="125"/>
      <c r="B54" s="127" t="s">
        <v>52</v>
      </c>
      <c r="C54" s="281" t="s">
        <v>53</v>
      </c>
      <c r="D54" s="282"/>
      <c r="E54" s="282"/>
      <c r="F54" s="137" t="s">
        <v>23</v>
      </c>
      <c r="G54" s="203"/>
      <c r="H54" s="203"/>
      <c r="I54" s="283">
        <f>Položky!G94</f>
        <v>0</v>
      </c>
      <c r="J54" s="283"/>
    </row>
    <row r="55" spans="1:10" ht="25.5" customHeight="1" x14ac:dyDescent="0.2">
      <c r="A55" s="125"/>
      <c r="B55" s="127" t="s">
        <v>196</v>
      </c>
      <c r="C55" s="281" t="s">
        <v>250</v>
      </c>
      <c r="D55" s="282"/>
      <c r="E55" s="282"/>
      <c r="F55" s="137" t="s">
        <v>23</v>
      </c>
      <c r="G55" s="203"/>
      <c r="H55" s="203"/>
      <c r="I55" s="283">
        <f>Položky!G99</f>
        <v>0</v>
      </c>
      <c r="J55" s="283"/>
    </row>
    <row r="56" spans="1:10" ht="25.5" customHeight="1" x14ac:dyDescent="0.2">
      <c r="A56" s="125"/>
      <c r="B56" s="127" t="s">
        <v>198</v>
      </c>
      <c r="C56" s="281" t="s">
        <v>215</v>
      </c>
      <c r="D56" s="282"/>
      <c r="E56" s="282"/>
      <c r="F56" s="137" t="s">
        <v>23</v>
      </c>
      <c r="G56" s="203"/>
      <c r="H56" s="203"/>
      <c r="I56" s="283">
        <f>Položky!G114</f>
        <v>0</v>
      </c>
      <c r="J56" s="283"/>
    </row>
    <row r="57" spans="1:10" ht="25.5" customHeight="1" x14ac:dyDescent="0.2">
      <c r="A57" s="125"/>
      <c r="B57" s="127" t="s">
        <v>148</v>
      </c>
      <c r="C57" s="281" t="s">
        <v>149</v>
      </c>
      <c r="D57" s="282"/>
      <c r="E57" s="282"/>
      <c r="F57" s="137" t="s">
        <v>23</v>
      </c>
      <c r="G57" s="203"/>
      <c r="H57" s="203"/>
      <c r="I57" s="283">
        <f>Položky!G126</f>
        <v>0</v>
      </c>
      <c r="J57" s="283"/>
    </row>
    <row r="58" spans="1:10" ht="25.5" customHeight="1" x14ac:dyDescent="0.2">
      <c r="A58" s="125"/>
      <c r="B58" s="127" t="s">
        <v>203</v>
      </c>
      <c r="C58" s="281" t="s">
        <v>51</v>
      </c>
      <c r="D58" s="282"/>
      <c r="E58" s="282"/>
      <c r="F58" s="137" t="s">
        <v>23</v>
      </c>
      <c r="G58" s="203"/>
      <c r="H58" s="203"/>
      <c r="I58" s="283">
        <f>Položky!G149</f>
        <v>0</v>
      </c>
      <c r="J58" s="283"/>
    </row>
    <row r="59" spans="1:10" ht="25.5" customHeight="1" x14ac:dyDescent="0.2">
      <c r="A59" s="125"/>
      <c r="B59" s="127" t="s">
        <v>54</v>
      </c>
      <c r="C59" s="281" t="s">
        <v>27</v>
      </c>
      <c r="D59" s="282"/>
      <c r="E59" s="282"/>
      <c r="F59" s="137" t="s">
        <v>54</v>
      </c>
      <c r="G59" s="138"/>
      <c r="H59" s="138"/>
      <c r="I59" s="283">
        <f>ON_VN!G18</f>
        <v>0</v>
      </c>
      <c r="J59" s="283"/>
    </row>
    <row r="60" spans="1:10" ht="25.5" customHeight="1" x14ac:dyDescent="0.2">
      <c r="A60" s="125"/>
      <c r="B60" s="134" t="s">
        <v>55</v>
      </c>
      <c r="C60" s="286" t="s">
        <v>26</v>
      </c>
      <c r="D60" s="287"/>
      <c r="E60" s="287"/>
      <c r="F60" s="139" t="s">
        <v>55</v>
      </c>
      <c r="G60" s="140"/>
      <c r="H60" s="140"/>
      <c r="I60" s="285">
        <f>ON_VN!G8</f>
        <v>0</v>
      </c>
      <c r="J60" s="285"/>
    </row>
    <row r="61" spans="1:10" ht="25.5" customHeight="1" x14ac:dyDescent="0.2">
      <c r="A61" s="126"/>
      <c r="B61" s="130" t="s">
        <v>1</v>
      </c>
      <c r="C61" s="130"/>
      <c r="D61" s="131"/>
      <c r="E61" s="131"/>
      <c r="F61" s="141"/>
      <c r="G61" s="142"/>
      <c r="H61" s="142"/>
      <c r="I61" s="284">
        <f>SUM(I47:I60)</f>
        <v>0</v>
      </c>
      <c r="J61" s="284"/>
    </row>
    <row r="62" spans="1:10" x14ac:dyDescent="0.2">
      <c r="F62" s="98"/>
      <c r="G62" s="99"/>
      <c r="H62" s="98"/>
      <c r="I62" s="99"/>
      <c r="J62" s="99"/>
    </row>
    <row r="63" spans="1:10" x14ac:dyDescent="0.2">
      <c r="B63" s="148"/>
      <c r="F63" s="98"/>
      <c r="G63" s="99"/>
      <c r="H63" s="98"/>
      <c r="I63" s="99"/>
      <c r="J63" s="99"/>
    </row>
    <row r="64" spans="1:10" x14ac:dyDescent="0.2">
      <c r="B64" s="148" t="s">
        <v>82</v>
      </c>
      <c r="F64" s="98"/>
      <c r="G64" s="99"/>
      <c r="H64" s="98"/>
      <c r="I64" s="99"/>
      <c r="J64" s="9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7">
    <mergeCell ref="E2:I2"/>
    <mergeCell ref="D5:G5"/>
    <mergeCell ref="C53:E53"/>
    <mergeCell ref="I53:J53"/>
    <mergeCell ref="C57:E57"/>
    <mergeCell ref="I57:J57"/>
    <mergeCell ref="I54:J54"/>
    <mergeCell ref="C55:E55"/>
    <mergeCell ref="I55:J55"/>
    <mergeCell ref="C51:E51"/>
    <mergeCell ref="C39:E39"/>
    <mergeCell ref="B40:E40"/>
    <mergeCell ref="I46:J46"/>
    <mergeCell ref="I47:J47"/>
    <mergeCell ref="C47:E47"/>
    <mergeCell ref="I48:J48"/>
    <mergeCell ref="I61:J61"/>
    <mergeCell ref="I59:J59"/>
    <mergeCell ref="C59:E59"/>
    <mergeCell ref="I60:J60"/>
    <mergeCell ref="C60:E60"/>
    <mergeCell ref="C58:E58"/>
    <mergeCell ref="I58:J58"/>
    <mergeCell ref="C56:E56"/>
    <mergeCell ref="I56:J56"/>
    <mergeCell ref="I51:J51"/>
    <mergeCell ref="C52:E52"/>
    <mergeCell ref="I52:J52"/>
    <mergeCell ref="C54:E54"/>
    <mergeCell ref="C48:E48"/>
    <mergeCell ref="C49:E49"/>
    <mergeCell ref="I49:J49"/>
    <mergeCell ref="I50:J50"/>
    <mergeCell ref="C50:E50"/>
    <mergeCell ref="E17:F17"/>
    <mergeCell ref="E18:F18"/>
    <mergeCell ref="D35:E35"/>
    <mergeCell ref="G24:I24"/>
    <mergeCell ref="G23:I23"/>
    <mergeCell ref="E19:F19"/>
    <mergeCell ref="E20:F20"/>
    <mergeCell ref="I20:J20"/>
    <mergeCell ref="I21:J21"/>
    <mergeCell ref="G29:I29"/>
    <mergeCell ref="G28:I28"/>
    <mergeCell ref="G20:H20"/>
    <mergeCell ref="G16:H16"/>
    <mergeCell ref="G17:H17"/>
    <mergeCell ref="G18:H18"/>
    <mergeCell ref="I17:J17"/>
    <mergeCell ref="I18:J18"/>
    <mergeCell ref="B1:J1"/>
    <mergeCell ref="G26:I26"/>
    <mergeCell ref="G27:I27"/>
    <mergeCell ref="E15:F15"/>
    <mergeCell ref="D11:G11"/>
    <mergeCell ref="G15:H15"/>
    <mergeCell ref="I15:J15"/>
    <mergeCell ref="D12:G12"/>
    <mergeCell ref="D13:G13"/>
    <mergeCell ref="G25:I25"/>
    <mergeCell ref="I16:J16"/>
    <mergeCell ref="I19:J19"/>
    <mergeCell ref="E21:F21"/>
    <mergeCell ref="G21:H21"/>
    <mergeCell ref="E16:F16"/>
    <mergeCell ref="G19:H1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99" t="s">
        <v>6</v>
      </c>
      <c r="B1" s="299"/>
      <c r="C1" s="300"/>
      <c r="D1" s="299"/>
      <c r="E1" s="299"/>
      <c r="F1" s="299"/>
      <c r="G1" s="299"/>
    </row>
    <row r="2" spans="1:7" ht="24.95" customHeight="1" x14ac:dyDescent="0.2">
      <c r="A2" s="79" t="s">
        <v>41</v>
      </c>
      <c r="B2" s="78"/>
      <c r="C2" s="301"/>
      <c r="D2" s="301"/>
      <c r="E2" s="301"/>
      <c r="F2" s="301"/>
      <c r="G2" s="302"/>
    </row>
    <row r="3" spans="1:7" ht="24.95" hidden="1" customHeight="1" x14ac:dyDescent="0.2">
      <c r="A3" s="79" t="s">
        <v>7</v>
      </c>
      <c r="B3" s="78"/>
      <c r="C3" s="301"/>
      <c r="D3" s="301"/>
      <c r="E3" s="301"/>
      <c r="F3" s="301"/>
      <c r="G3" s="302"/>
    </row>
    <row r="4" spans="1:7" ht="24.95" hidden="1" customHeight="1" x14ac:dyDescent="0.2">
      <c r="A4" s="79" t="s">
        <v>8</v>
      </c>
      <c r="B4" s="78"/>
      <c r="C4" s="301"/>
      <c r="D4" s="301"/>
      <c r="E4" s="301"/>
      <c r="F4" s="301"/>
      <c r="G4" s="302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9"/>
  <sheetViews>
    <sheetView view="pageBreakPreview" zoomScaleNormal="100" zoomScaleSheetLayoutView="100" workbookViewId="0">
      <pane ySplit="6" topLeftCell="A13" activePane="bottomLeft" state="frozen"/>
      <selection pane="bottomLeft" activeCell="C3" sqref="C3:G3"/>
    </sheetView>
  </sheetViews>
  <sheetFormatPr defaultRowHeight="12.75" x14ac:dyDescent="0.2"/>
  <cols>
    <col min="1" max="1" width="4.42578125" bestFit="1" customWidth="1"/>
    <col min="2" max="2" width="11.85546875" bestFit="1" customWidth="1"/>
    <col min="3" max="3" width="75.140625" customWidth="1"/>
    <col min="4" max="4" width="5.28515625" bestFit="1" customWidth="1"/>
    <col min="5" max="5" width="8.28515625" bestFit="1" customWidth="1"/>
    <col min="6" max="6" width="10.85546875" customWidth="1"/>
    <col min="7" max="7" width="13.140625" customWidth="1"/>
    <col min="8" max="9" width="9.140625" hidden="1" customWidth="1"/>
    <col min="10" max="10" width="0.140625" hidden="1" customWidth="1"/>
    <col min="11" max="12" width="9.140625" hidden="1" customWidth="1"/>
    <col min="13" max="13" width="0.28515625" hidden="1" customWidth="1"/>
    <col min="14" max="17" width="9.140625" hidden="1" customWidth="1"/>
    <col min="18" max="18" width="6.7109375" style="195" bestFit="1" customWidth="1"/>
    <col min="19" max="19" width="8.7109375" bestFit="1" customWidth="1"/>
    <col min="20" max="20" width="7.140625" bestFit="1" customWidth="1"/>
  </cols>
  <sheetData>
    <row r="1" spans="1:20" ht="15.75" x14ac:dyDescent="0.25">
      <c r="A1" s="307" t="s">
        <v>83</v>
      </c>
      <c r="B1" s="307"/>
      <c r="C1" s="307"/>
      <c r="D1" s="307"/>
      <c r="E1" s="307"/>
      <c r="F1" s="307"/>
      <c r="G1" s="307"/>
    </row>
    <row r="2" spans="1:20" x14ac:dyDescent="0.2">
      <c r="A2" s="149" t="s">
        <v>56</v>
      </c>
      <c r="B2" s="151"/>
      <c r="C2" s="308" t="s">
        <v>248</v>
      </c>
      <c r="D2" s="309"/>
      <c r="E2" s="309"/>
      <c r="F2" s="309"/>
      <c r="G2" s="310"/>
    </row>
    <row r="3" spans="1:20" x14ac:dyDescent="0.2">
      <c r="A3" s="149" t="s">
        <v>7</v>
      </c>
      <c r="B3" s="151" t="s">
        <v>213</v>
      </c>
      <c r="C3" s="308" t="s">
        <v>214</v>
      </c>
      <c r="D3" s="309"/>
      <c r="E3" s="309"/>
      <c r="F3" s="309"/>
      <c r="G3" s="311"/>
    </row>
    <row r="4" spans="1:20" x14ac:dyDescent="0.2">
      <c r="A4" s="152" t="s">
        <v>8</v>
      </c>
      <c r="B4" s="244" t="s">
        <v>93</v>
      </c>
      <c r="C4" s="312" t="s">
        <v>214</v>
      </c>
      <c r="D4" s="313"/>
      <c r="E4" s="313"/>
      <c r="F4" s="313"/>
      <c r="G4" s="314"/>
    </row>
    <row r="5" spans="1:20" x14ac:dyDescent="0.2">
      <c r="B5" s="97"/>
      <c r="C5" s="97"/>
      <c r="D5" s="145"/>
    </row>
    <row r="6" spans="1:20" ht="42.75" customHeight="1" x14ac:dyDescent="0.2">
      <c r="A6" s="153" t="s">
        <v>57</v>
      </c>
      <c r="B6" s="240" t="s">
        <v>58</v>
      </c>
      <c r="C6" s="154" t="s">
        <v>59</v>
      </c>
      <c r="D6" s="155" t="s">
        <v>60</v>
      </c>
      <c r="E6" s="153" t="s">
        <v>84</v>
      </c>
      <c r="F6" s="156" t="s">
        <v>85</v>
      </c>
      <c r="G6" s="153" t="s">
        <v>28</v>
      </c>
      <c r="H6" s="157" t="s">
        <v>29</v>
      </c>
      <c r="I6" s="157" t="s">
        <v>61</v>
      </c>
      <c r="J6" s="157" t="s">
        <v>30</v>
      </c>
      <c r="K6" s="157" t="s">
        <v>62</v>
      </c>
      <c r="L6" s="157" t="s">
        <v>63</v>
      </c>
      <c r="M6" s="157" t="s">
        <v>86</v>
      </c>
      <c r="N6" s="157" t="s">
        <v>87</v>
      </c>
      <c r="O6" s="157" t="s">
        <v>88</v>
      </c>
      <c r="P6" s="157" t="s">
        <v>89</v>
      </c>
      <c r="Q6" s="157" t="s">
        <v>90</v>
      </c>
      <c r="R6" s="196" t="s">
        <v>64</v>
      </c>
      <c r="S6" s="157" t="s">
        <v>91</v>
      </c>
      <c r="T6" s="157" t="s">
        <v>92</v>
      </c>
    </row>
    <row r="7" spans="1:20" x14ac:dyDescent="0.2">
      <c r="A7" s="6"/>
      <c r="B7" s="7"/>
      <c r="C7" s="7"/>
      <c r="D7" s="9"/>
      <c r="E7" s="158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97"/>
      <c r="S7" s="159"/>
      <c r="T7" s="159"/>
    </row>
    <row r="8" spans="1:20" x14ac:dyDescent="0.2">
      <c r="A8" s="160" t="s">
        <v>65</v>
      </c>
      <c r="B8" s="161" t="s">
        <v>55</v>
      </c>
      <c r="C8" s="162" t="s">
        <v>26</v>
      </c>
      <c r="D8" s="163"/>
      <c r="E8" s="164"/>
      <c r="F8" s="165"/>
      <c r="G8" s="165">
        <f>SUMIF(AG9:AG17,"&lt;&gt;NOR",G9:G17)</f>
        <v>0</v>
      </c>
      <c r="H8" s="165"/>
      <c r="I8" s="165">
        <f>SUM(I9:I17)</f>
        <v>0</v>
      </c>
      <c r="J8" s="165"/>
      <c r="K8" s="165">
        <f>SUM(K9:K17)</f>
        <v>69985.320000000007</v>
      </c>
      <c r="L8" s="165"/>
      <c r="M8" s="165">
        <f>SUM(M9:M17)</f>
        <v>0</v>
      </c>
      <c r="N8" s="165"/>
      <c r="O8" s="165">
        <f>SUM(O9:O17)</f>
        <v>0</v>
      </c>
      <c r="P8" s="165"/>
      <c r="Q8" s="165">
        <f>SUM(Q9:Q17)</f>
        <v>0</v>
      </c>
      <c r="R8" s="165"/>
      <c r="S8" s="165"/>
      <c r="T8" s="166"/>
    </row>
    <row r="9" spans="1:20" x14ac:dyDescent="0.2">
      <c r="A9" s="167">
        <v>1</v>
      </c>
      <c r="B9" s="168" t="s">
        <v>74</v>
      </c>
      <c r="C9" s="169" t="s">
        <v>75</v>
      </c>
      <c r="D9" s="170" t="s">
        <v>141</v>
      </c>
      <c r="E9" s="171">
        <v>1</v>
      </c>
      <c r="F9" s="172">
        <f>Položky!G153*0.0025</f>
        <v>0</v>
      </c>
      <c r="G9" s="173">
        <f>ROUND(E9*F9,2)</f>
        <v>0</v>
      </c>
      <c r="H9" s="172">
        <v>0</v>
      </c>
      <c r="I9" s="173">
        <f>ROUND(E9*H9,2)</f>
        <v>0</v>
      </c>
      <c r="J9" s="172">
        <v>13965.46</v>
      </c>
      <c r="K9" s="173">
        <f>ROUND(E9*J9,2)</f>
        <v>13965.46</v>
      </c>
      <c r="L9" s="173">
        <v>15</v>
      </c>
      <c r="M9" s="173">
        <f>G9*(1+L9/100)</f>
        <v>0</v>
      </c>
      <c r="N9" s="173">
        <v>0</v>
      </c>
      <c r="O9" s="173">
        <f>ROUND(E9*N9,2)</f>
        <v>0</v>
      </c>
      <c r="P9" s="173">
        <v>0</v>
      </c>
      <c r="Q9" s="173">
        <f>ROUND(E9*P9,2)</f>
        <v>0</v>
      </c>
      <c r="R9" s="173"/>
      <c r="S9" s="173" t="s">
        <v>115</v>
      </c>
      <c r="T9" s="174" t="s">
        <v>97</v>
      </c>
    </row>
    <row r="10" spans="1:20" ht="24" customHeight="1" x14ac:dyDescent="0.2">
      <c r="A10" s="176"/>
      <c r="B10" s="177"/>
      <c r="C10" s="305" t="s">
        <v>205</v>
      </c>
      <c r="D10" s="306"/>
      <c r="E10" s="306"/>
      <c r="F10" s="306"/>
      <c r="G10" s="306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</row>
    <row r="11" spans="1:20" x14ac:dyDescent="0.2">
      <c r="A11" s="176"/>
      <c r="B11" s="177"/>
      <c r="C11" s="303"/>
      <c r="D11" s="304"/>
      <c r="E11" s="304"/>
      <c r="F11" s="304"/>
      <c r="G11" s="304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</row>
    <row r="12" spans="1:20" x14ac:dyDescent="0.2">
      <c r="A12" s="167">
        <v>2</v>
      </c>
      <c r="B12" s="168" t="s">
        <v>206</v>
      </c>
      <c r="C12" s="169" t="s">
        <v>207</v>
      </c>
      <c r="D12" s="170" t="s">
        <v>141</v>
      </c>
      <c r="E12" s="171">
        <v>1</v>
      </c>
      <c r="F12" s="172">
        <f>Položky!G153*0.0025</f>
        <v>0</v>
      </c>
      <c r="G12" s="173">
        <f>ROUND(E12*F12,2)</f>
        <v>0</v>
      </c>
      <c r="H12" s="172">
        <v>0</v>
      </c>
      <c r="I12" s="173">
        <f>ROUND(E12*H12,2)</f>
        <v>0</v>
      </c>
      <c r="J12" s="172">
        <v>49037.18</v>
      </c>
      <c r="K12" s="173">
        <f>ROUND(E12*J12,2)</f>
        <v>49037.18</v>
      </c>
      <c r="L12" s="173">
        <v>15</v>
      </c>
      <c r="M12" s="173">
        <f>G12*(1+L12/100)</f>
        <v>0</v>
      </c>
      <c r="N12" s="173">
        <v>0</v>
      </c>
      <c r="O12" s="173">
        <f>ROUND(E12*N12,2)</f>
        <v>0</v>
      </c>
      <c r="P12" s="173">
        <v>0</v>
      </c>
      <c r="Q12" s="173">
        <f>ROUND(E12*P12,2)</f>
        <v>0</v>
      </c>
      <c r="R12" s="173"/>
      <c r="S12" s="173" t="s">
        <v>115</v>
      </c>
      <c r="T12" s="174" t="s">
        <v>97</v>
      </c>
    </row>
    <row r="13" spans="1:20" ht="23.25" customHeight="1" x14ac:dyDescent="0.2">
      <c r="A13" s="176"/>
      <c r="B13" s="177"/>
      <c r="C13" s="305" t="s">
        <v>208</v>
      </c>
      <c r="D13" s="306"/>
      <c r="E13" s="306"/>
      <c r="F13" s="306"/>
      <c r="G13" s="306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</row>
    <row r="14" spans="1:20" x14ac:dyDescent="0.2">
      <c r="A14" s="176"/>
      <c r="B14" s="177"/>
      <c r="C14" s="303"/>
      <c r="D14" s="304"/>
      <c r="E14" s="304"/>
      <c r="F14" s="304"/>
      <c r="G14" s="304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</row>
    <row r="15" spans="1:20" x14ac:dyDescent="0.2">
      <c r="A15" s="167">
        <v>3</v>
      </c>
      <c r="B15" s="168" t="s">
        <v>76</v>
      </c>
      <c r="C15" s="169" t="s">
        <v>77</v>
      </c>
      <c r="D15" s="170" t="s">
        <v>141</v>
      </c>
      <c r="E15" s="171">
        <v>1</v>
      </c>
      <c r="F15" s="172">
        <f>Položky!G153*0.00125</f>
        <v>0</v>
      </c>
      <c r="G15" s="173">
        <f>ROUND(E15*F15,2)</f>
        <v>0</v>
      </c>
      <c r="H15" s="172">
        <v>0</v>
      </c>
      <c r="I15" s="173">
        <f>ROUND(E15*H15,2)</f>
        <v>0</v>
      </c>
      <c r="J15" s="172">
        <v>6982.68</v>
      </c>
      <c r="K15" s="173">
        <f>ROUND(E15*J15,2)</f>
        <v>6982.68</v>
      </c>
      <c r="L15" s="173">
        <v>15</v>
      </c>
      <c r="M15" s="173">
        <f>G15*(1+L15/100)</f>
        <v>0</v>
      </c>
      <c r="N15" s="173">
        <v>0</v>
      </c>
      <c r="O15" s="173">
        <f>ROUND(E15*N15,2)</f>
        <v>0</v>
      </c>
      <c r="P15" s="173">
        <v>0</v>
      </c>
      <c r="Q15" s="173">
        <f>ROUND(E15*P15,2)</f>
        <v>0</v>
      </c>
      <c r="R15" s="173"/>
      <c r="S15" s="173" t="s">
        <v>115</v>
      </c>
      <c r="T15" s="174" t="s">
        <v>97</v>
      </c>
    </row>
    <row r="16" spans="1:20" ht="24" customHeight="1" x14ac:dyDescent="0.2">
      <c r="A16" s="176"/>
      <c r="B16" s="177"/>
      <c r="C16" s="305" t="s">
        <v>209</v>
      </c>
      <c r="D16" s="306"/>
      <c r="E16" s="306"/>
      <c r="F16" s="306"/>
      <c r="G16" s="306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</row>
    <row r="17" spans="1:20" x14ac:dyDescent="0.2">
      <c r="A17" s="176"/>
      <c r="B17" s="177"/>
      <c r="C17" s="303"/>
      <c r="D17" s="304"/>
      <c r="E17" s="304"/>
      <c r="F17" s="304"/>
      <c r="G17" s="304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</row>
    <row r="18" spans="1:20" x14ac:dyDescent="0.2">
      <c r="A18" s="160" t="s">
        <v>65</v>
      </c>
      <c r="B18" s="161" t="s">
        <v>54</v>
      </c>
      <c r="C18" s="162" t="s">
        <v>27</v>
      </c>
      <c r="D18" s="163"/>
      <c r="E18" s="164"/>
      <c r="F18" s="165"/>
      <c r="G18" s="165">
        <f>SUMIF(AG19:AG27,"&lt;&gt;NOR",G19:G27)</f>
        <v>0</v>
      </c>
      <c r="H18" s="165"/>
      <c r="I18" s="165">
        <f>SUM(I19:I27)</f>
        <v>0</v>
      </c>
      <c r="J18" s="165"/>
      <c r="K18" s="165">
        <f>SUM(K19:K27)</f>
        <v>61739.520000000004</v>
      </c>
      <c r="L18" s="165"/>
      <c r="M18" s="165">
        <f>SUM(M19:M27)</f>
        <v>0</v>
      </c>
      <c r="N18" s="165"/>
      <c r="O18" s="165">
        <f>SUM(O19:O27)</f>
        <v>0</v>
      </c>
      <c r="P18" s="165"/>
      <c r="Q18" s="165">
        <f>SUM(Q19:Q27)</f>
        <v>0</v>
      </c>
      <c r="R18" s="165"/>
      <c r="S18" s="165"/>
      <c r="T18" s="166"/>
    </row>
    <row r="19" spans="1:20" x14ac:dyDescent="0.2">
      <c r="A19" s="167">
        <v>4</v>
      </c>
      <c r="B19" s="168" t="s">
        <v>78</v>
      </c>
      <c r="C19" s="169" t="s">
        <v>79</v>
      </c>
      <c r="D19" s="170" t="s">
        <v>141</v>
      </c>
      <c r="E19" s="171">
        <v>1</v>
      </c>
      <c r="F19" s="172">
        <f>Položky!G153*0.005</f>
        <v>0</v>
      </c>
      <c r="G19" s="173">
        <f>ROUND(E19*F19,2)</f>
        <v>0</v>
      </c>
      <c r="H19" s="172">
        <v>0</v>
      </c>
      <c r="I19" s="173">
        <f>ROUND(E19*H19,2)</f>
        <v>0</v>
      </c>
      <c r="J19" s="172">
        <v>31739.52</v>
      </c>
      <c r="K19" s="173">
        <f>ROUND(E19*J19,2)</f>
        <v>31739.52</v>
      </c>
      <c r="L19" s="173">
        <v>15</v>
      </c>
      <c r="M19" s="173">
        <f>G19*(1+L19/100)</f>
        <v>0</v>
      </c>
      <c r="N19" s="173">
        <v>0</v>
      </c>
      <c r="O19" s="173">
        <f>ROUND(E19*N19,2)</f>
        <v>0</v>
      </c>
      <c r="P19" s="173">
        <v>0</v>
      </c>
      <c r="Q19" s="173">
        <f>ROUND(E19*P19,2)</f>
        <v>0</v>
      </c>
      <c r="R19" s="173"/>
      <c r="S19" s="173" t="s">
        <v>115</v>
      </c>
      <c r="T19" s="174" t="s">
        <v>97</v>
      </c>
    </row>
    <row r="20" spans="1:20" ht="36" customHeight="1" x14ac:dyDescent="0.2">
      <c r="A20" s="176"/>
      <c r="B20" s="177"/>
      <c r="C20" s="305" t="s">
        <v>210</v>
      </c>
      <c r="D20" s="306"/>
      <c r="E20" s="306"/>
      <c r="F20" s="306"/>
      <c r="G20" s="306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</row>
    <row r="21" spans="1:20" x14ac:dyDescent="0.2">
      <c r="A21" s="176"/>
      <c r="B21" s="177"/>
      <c r="C21" s="303"/>
      <c r="D21" s="304"/>
      <c r="E21" s="304"/>
      <c r="F21" s="304"/>
      <c r="G21" s="304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</row>
    <row r="22" spans="1:20" x14ac:dyDescent="0.2">
      <c r="A22" s="167">
        <v>5</v>
      </c>
      <c r="B22" s="168" t="s">
        <v>71</v>
      </c>
      <c r="C22" s="169" t="s">
        <v>72</v>
      </c>
      <c r="D22" s="170" t="s">
        <v>141</v>
      </c>
      <c r="E22" s="171">
        <v>1</v>
      </c>
      <c r="F22" s="172">
        <v>0</v>
      </c>
      <c r="G22" s="173">
        <f>ROUND(E22*F22,2)</f>
        <v>0</v>
      </c>
      <c r="H22" s="172">
        <v>0</v>
      </c>
      <c r="I22" s="173">
        <f>ROUND(E22*H22,2)</f>
        <v>0</v>
      </c>
      <c r="J22" s="172">
        <v>20000</v>
      </c>
      <c r="K22" s="173">
        <f>ROUND(E22*J22,2)</f>
        <v>20000</v>
      </c>
      <c r="L22" s="173">
        <v>15</v>
      </c>
      <c r="M22" s="173">
        <f>G22*(1+L22/100)</f>
        <v>0</v>
      </c>
      <c r="N22" s="173">
        <v>0</v>
      </c>
      <c r="O22" s="173">
        <f>ROUND(E22*N22,2)</f>
        <v>0</v>
      </c>
      <c r="P22" s="173">
        <v>0</v>
      </c>
      <c r="Q22" s="173">
        <f>ROUND(E22*P22,2)</f>
        <v>0</v>
      </c>
      <c r="R22" s="173"/>
      <c r="S22" s="173" t="s">
        <v>115</v>
      </c>
      <c r="T22" s="174" t="s">
        <v>97</v>
      </c>
    </row>
    <row r="23" spans="1:20" x14ac:dyDescent="0.2">
      <c r="A23" s="176"/>
      <c r="B23" s="177"/>
      <c r="C23" s="305" t="s">
        <v>73</v>
      </c>
      <c r="D23" s="306"/>
      <c r="E23" s="306"/>
      <c r="F23" s="306"/>
      <c r="G23" s="306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</row>
    <row r="24" spans="1:20" x14ac:dyDescent="0.2">
      <c r="A24" s="176"/>
      <c r="B24" s="177"/>
      <c r="C24" s="303"/>
      <c r="D24" s="304"/>
      <c r="E24" s="304"/>
      <c r="F24" s="304"/>
      <c r="G24" s="304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</row>
    <row r="25" spans="1:20" x14ac:dyDescent="0.2">
      <c r="A25" s="167">
        <v>6</v>
      </c>
      <c r="B25" s="168" t="s">
        <v>211</v>
      </c>
      <c r="C25" s="169" t="s">
        <v>212</v>
      </c>
      <c r="D25" s="170" t="s">
        <v>141</v>
      </c>
      <c r="E25" s="171">
        <v>1</v>
      </c>
      <c r="F25" s="172">
        <v>0</v>
      </c>
      <c r="G25" s="173">
        <f>ROUND(E25*F25,2)</f>
        <v>0</v>
      </c>
      <c r="H25" s="172">
        <v>0</v>
      </c>
      <c r="I25" s="173">
        <f>ROUND(E25*H25,2)</f>
        <v>0</v>
      </c>
      <c r="J25" s="172">
        <v>10000</v>
      </c>
      <c r="K25" s="173">
        <f>ROUND(E25*J25,2)</f>
        <v>10000</v>
      </c>
      <c r="L25" s="173">
        <v>15</v>
      </c>
      <c r="M25" s="173">
        <f>G25*(1+L25/100)</f>
        <v>0</v>
      </c>
      <c r="N25" s="173">
        <v>0</v>
      </c>
      <c r="O25" s="173">
        <f>ROUND(E25*N25,2)</f>
        <v>0</v>
      </c>
      <c r="P25" s="173">
        <v>0</v>
      </c>
      <c r="Q25" s="173">
        <f>ROUND(E25*P25,2)</f>
        <v>0</v>
      </c>
      <c r="R25" s="173"/>
      <c r="S25" s="173" t="s">
        <v>115</v>
      </c>
      <c r="T25" s="174" t="s">
        <v>97</v>
      </c>
    </row>
    <row r="26" spans="1:20" x14ac:dyDescent="0.2">
      <c r="A26" s="176"/>
      <c r="B26" s="177"/>
      <c r="C26" s="305" t="s">
        <v>70</v>
      </c>
      <c r="D26" s="306"/>
      <c r="E26" s="306"/>
      <c r="F26" s="306"/>
      <c r="G26" s="306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</row>
    <row r="27" spans="1:20" s="213" customFormat="1" x14ac:dyDescent="0.2">
      <c r="A27" s="176"/>
      <c r="B27" s="177"/>
      <c r="C27" s="303"/>
      <c r="D27" s="304"/>
      <c r="E27" s="304"/>
      <c r="F27" s="304"/>
      <c r="G27" s="304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</row>
    <row r="28" spans="1:20" x14ac:dyDescent="0.2">
      <c r="A28" s="6"/>
      <c r="B28" s="7"/>
      <c r="C28" s="146"/>
      <c r="D28" s="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2">
      <c r="A29" s="181"/>
      <c r="B29" s="182" t="s">
        <v>28</v>
      </c>
      <c r="C29" s="183"/>
      <c r="D29" s="184"/>
      <c r="E29" s="185"/>
      <c r="F29" s="185"/>
      <c r="G29" s="243">
        <f>G8+G18</f>
        <v>0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</sheetData>
  <mergeCells count="16">
    <mergeCell ref="C23:G23"/>
    <mergeCell ref="C24:G24"/>
    <mergeCell ref="C26:G26"/>
    <mergeCell ref="C27:G27"/>
    <mergeCell ref="C17:G17"/>
    <mergeCell ref="C20:G20"/>
    <mergeCell ref="C21:G21"/>
    <mergeCell ref="C11:G11"/>
    <mergeCell ref="C13:G13"/>
    <mergeCell ref="C14:G14"/>
    <mergeCell ref="C16:G16"/>
    <mergeCell ref="A1:G1"/>
    <mergeCell ref="C2:G2"/>
    <mergeCell ref="C3:G3"/>
    <mergeCell ref="C4:G4"/>
    <mergeCell ref="C10:G10"/>
  </mergeCells>
  <pageMargins left="0.70866141732283472" right="0.70866141732283472" top="0.78740157480314965" bottom="0.78740157480314965" header="0.31496062992125984" footer="0.31496062992125984"/>
  <pageSetup paperSize="9" orientation="landscape" r:id="rId1"/>
  <colBreaks count="1" manualBreakCount="1">
    <brk id="7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53"/>
  <sheetViews>
    <sheetView tabSelected="1" view="pageBreakPreview" zoomScaleNormal="100" zoomScaleSheetLayoutView="100" workbookViewId="0">
      <pane ySplit="6" topLeftCell="A7" activePane="bottomLeft" state="frozen"/>
      <selection pane="bottomLeft" activeCell="C61" sqref="C61"/>
    </sheetView>
  </sheetViews>
  <sheetFormatPr defaultRowHeight="12.75" x14ac:dyDescent="0.2"/>
  <cols>
    <col min="1" max="1" width="4.42578125" bestFit="1" customWidth="1"/>
    <col min="2" max="2" width="11.85546875" bestFit="1" customWidth="1"/>
    <col min="3" max="3" width="75.140625" customWidth="1"/>
    <col min="4" max="4" width="5.28515625" bestFit="1" customWidth="1"/>
    <col min="5" max="5" width="8.28515625" bestFit="1" customWidth="1"/>
    <col min="6" max="6" width="10.85546875" customWidth="1"/>
    <col min="7" max="7" width="13.140625" customWidth="1"/>
    <col min="8" max="9" width="9.140625" hidden="1" customWidth="1"/>
    <col min="10" max="10" width="0.140625" hidden="1" customWidth="1"/>
    <col min="11" max="12" width="9.140625" hidden="1" customWidth="1"/>
    <col min="13" max="13" width="0.28515625" hidden="1" customWidth="1"/>
    <col min="14" max="17" width="9.140625" hidden="1" customWidth="1"/>
    <col min="18" max="18" width="6.7109375" style="195" bestFit="1" customWidth="1"/>
    <col min="19" max="19" width="8.7109375" bestFit="1" customWidth="1"/>
    <col min="20" max="20" width="7.140625" bestFit="1" customWidth="1"/>
  </cols>
  <sheetData>
    <row r="1" spans="1:20" ht="15.75" x14ac:dyDescent="0.25">
      <c r="A1" s="307" t="s">
        <v>83</v>
      </c>
      <c r="B1" s="307"/>
      <c r="C1" s="307"/>
      <c r="D1" s="307"/>
      <c r="E1" s="307"/>
      <c r="F1" s="307"/>
      <c r="G1" s="307"/>
    </row>
    <row r="2" spans="1:20" x14ac:dyDescent="0.2">
      <c r="A2" s="149" t="s">
        <v>56</v>
      </c>
      <c r="B2" s="150"/>
      <c r="C2" s="308" t="s">
        <v>249</v>
      </c>
      <c r="D2" s="309"/>
      <c r="E2" s="309"/>
      <c r="F2" s="309"/>
      <c r="G2" s="310"/>
    </row>
    <row r="3" spans="1:20" x14ac:dyDescent="0.2">
      <c r="A3" s="149" t="s">
        <v>7</v>
      </c>
      <c r="B3" s="204"/>
      <c r="C3" s="308" t="s">
        <v>224</v>
      </c>
      <c r="D3" s="309"/>
      <c r="E3" s="309"/>
      <c r="F3" s="309"/>
      <c r="G3" s="310"/>
    </row>
    <row r="4" spans="1:20" x14ac:dyDescent="0.2">
      <c r="A4" s="152" t="s">
        <v>8</v>
      </c>
      <c r="B4" s="204"/>
      <c r="C4" s="308" t="s">
        <v>224</v>
      </c>
      <c r="D4" s="309"/>
      <c r="E4" s="309"/>
      <c r="F4" s="309"/>
      <c r="G4" s="310"/>
    </row>
    <row r="5" spans="1:20" x14ac:dyDescent="0.2">
      <c r="B5" s="97"/>
      <c r="C5" s="97"/>
      <c r="D5" s="145"/>
    </row>
    <row r="6" spans="1:20" ht="42.75" customHeight="1" x14ac:dyDescent="0.2">
      <c r="A6" s="153" t="s">
        <v>57</v>
      </c>
      <c r="B6" s="240" t="s">
        <v>58</v>
      </c>
      <c r="C6" s="154" t="s">
        <v>59</v>
      </c>
      <c r="D6" s="155" t="s">
        <v>60</v>
      </c>
      <c r="E6" s="153" t="s">
        <v>84</v>
      </c>
      <c r="F6" s="156" t="s">
        <v>85</v>
      </c>
      <c r="G6" s="153" t="s">
        <v>28</v>
      </c>
      <c r="H6" s="157" t="s">
        <v>29</v>
      </c>
      <c r="I6" s="157" t="s">
        <v>61</v>
      </c>
      <c r="J6" s="157" t="s">
        <v>30</v>
      </c>
      <c r="K6" s="157" t="s">
        <v>62</v>
      </c>
      <c r="L6" s="157" t="s">
        <v>63</v>
      </c>
      <c r="M6" s="157" t="s">
        <v>86</v>
      </c>
      <c r="N6" s="157" t="s">
        <v>87</v>
      </c>
      <c r="O6" s="157" t="s">
        <v>88</v>
      </c>
      <c r="P6" s="157" t="s">
        <v>89</v>
      </c>
      <c r="Q6" s="157" t="s">
        <v>90</v>
      </c>
      <c r="R6" s="196" t="s">
        <v>64</v>
      </c>
      <c r="S6" s="157" t="s">
        <v>91</v>
      </c>
      <c r="T6" s="157" t="s">
        <v>92</v>
      </c>
    </row>
    <row r="7" spans="1:20" x14ac:dyDescent="0.2">
      <c r="A7" s="6"/>
      <c r="B7" s="7"/>
      <c r="C7" s="7"/>
      <c r="D7" s="9"/>
      <c r="E7" s="158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97"/>
      <c r="S7" s="159"/>
      <c r="T7" s="159"/>
    </row>
    <row r="8" spans="1:20" x14ac:dyDescent="0.2">
      <c r="A8" s="160" t="s">
        <v>65</v>
      </c>
      <c r="B8" s="161" t="s">
        <v>93</v>
      </c>
      <c r="C8" s="162" t="s">
        <v>94</v>
      </c>
      <c r="D8" s="163"/>
      <c r="E8" s="164"/>
      <c r="F8" s="165"/>
      <c r="G8" s="165">
        <f>SUMIF(AG9:AG27,"&lt;&gt;NOR",G9:G27)</f>
        <v>0</v>
      </c>
      <c r="H8" s="165"/>
      <c r="I8" s="165">
        <f>SUM(I9:I27)</f>
        <v>0</v>
      </c>
      <c r="J8" s="165"/>
      <c r="K8" s="165">
        <f>SUM(K9:K27)</f>
        <v>0</v>
      </c>
      <c r="L8" s="165"/>
      <c r="M8" s="165">
        <f>SUM(M9:M27)</f>
        <v>0</v>
      </c>
      <c r="N8" s="165"/>
      <c r="O8" s="165">
        <f>SUM(O9:O27)</f>
        <v>0</v>
      </c>
      <c r="P8" s="165"/>
      <c r="Q8" s="165">
        <f>SUM(Q9:Q27)</f>
        <v>0</v>
      </c>
      <c r="R8" s="194"/>
      <c r="S8" s="165"/>
      <c r="T8" s="166"/>
    </row>
    <row r="9" spans="1:20" x14ac:dyDescent="0.2">
      <c r="A9" s="167">
        <v>1</v>
      </c>
      <c r="B9" s="168" t="s">
        <v>93</v>
      </c>
      <c r="C9" s="169" t="s">
        <v>95</v>
      </c>
      <c r="D9" s="170"/>
      <c r="E9" s="171">
        <v>0</v>
      </c>
      <c r="F9" s="172">
        <v>0</v>
      </c>
      <c r="G9" s="173">
        <f>ROUND(E9*F9,2)</f>
        <v>0</v>
      </c>
      <c r="H9" s="172">
        <v>0</v>
      </c>
      <c r="I9" s="173">
        <f>ROUND(E9*H9,2)</f>
        <v>0</v>
      </c>
      <c r="J9" s="172">
        <v>0</v>
      </c>
      <c r="K9" s="173">
        <f>ROUND(E9*J9,2)</f>
        <v>0</v>
      </c>
      <c r="L9" s="173">
        <v>15</v>
      </c>
      <c r="M9" s="173">
        <f>G9*(1+L9/100)</f>
        <v>0</v>
      </c>
      <c r="N9" s="173">
        <v>0</v>
      </c>
      <c r="O9" s="173">
        <f>ROUND(E9*N9,2)</f>
        <v>0</v>
      </c>
      <c r="P9" s="173">
        <v>0</v>
      </c>
      <c r="Q9" s="173">
        <f>ROUND(E9*P9,2)</f>
        <v>0</v>
      </c>
      <c r="R9" s="192"/>
      <c r="S9" s="173" t="s">
        <v>96</v>
      </c>
      <c r="T9" s="174" t="s">
        <v>97</v>
      </c>
    </row>
    <row r="10" spans="1:20" ht="22.5" x14ac:dyDescent="0.2">
      <c r="A10" s="176"/>
      <c r="B10" s="177"/>
      <c r="C10" s="178" t="s">
        <v>98</v>
      </c>
      <c r="D10" s="179"/>
      <c r="E10" s="180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93"/>
      <c r="S10" s="175"/>
      <c r="T10" s="175"/>
    </row>
    <row r="11" spans="1:20" ht="33.75" x14ac:dyDescent="0.2">
      <c r="A11" s="176"/>
      <c r="B11" s="177"/>
      <c r="C11" s="178" t="s">
        <v>99</v>
      </c>
      <c r="D11" s="179"/>
      <c r="E11" s="180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93"/>
      <c r="S11" s="175"/>
      <c r="T11" s="175"/>
    </row>
    <row r="12" spans="1:20" x14ac:dyDescent="0.2">
      <c r="A12" s="176"/>
      <c r="B12" s="177"/>
      <c r="C12" s="178" t="s">
        <v>100</v>
      </c>
      <c r="D12" s="179"/>
      <c r="E12" s="180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93"/>
      <c r="S12" s="175"/>
      <c r="T12" s="175"/>
    </row>
    <row r="13" spans="1:20" ht="22.5" x14ac:dyDescent="0.2">
      <c r="A13" s="176"/>
      <c r="B13" s="177"/>
      <c r="C13" s="178" t="s">
        <v>101</v>
      </c>
      <c r="D13" s="179"/>
      <c r="E13" s="180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93"/>
      <c r="S13" s="175"/>
      <c r="T13" s="175"/>
    </row>
    <row r="14" spans="1:20" ht="33.75" x14ac:dyDescent="0.2">
      <c r="A14" s="176"/>
      <c r="B14" s="177"/>
      <c r="C14" s="178" t="s">
        <v>102</v>
      </c>
      <c r="D14" s="179"/>
      <c r="E14" s="180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93"/>
      <c r="S14" s="175"/>
      <c r="T14" s="175"/>
    </row>
    <row r="15" spans="1:20" ht="22.5" x14ac:dyDescent="0.2">
      <c r="A15" s="176"/>
      <c r="B15" s="177"/>
      <c r="C15" s="178" t="s">
        <v>103</v>
      </c>
      <c r="D15" s="179"/>
      <c r="E15" s="180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93"/>
      <c r="S15" s="175"/>
      <c r="T15" s="175"/>
    </row>
    <row r="16" spans="1:20" x14ac:dyDescent="0.2">
      <c r="A16" s="176"/>
      <c r="B16" s="177"/>
      <c r="C16" s="178" t="s">
        <v>104</v>
      </c>
      <c r="D16" s="179"/>
      <c r="E16" s="180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93"/>
      <c r="S16" s="175"/>
      <c r="T16" s="175"/>
    </row>
    <row r="17" spans="1:20" ht="33.75" x14ac:dyDescent="0.2">
      <c r="A17" s="176"/>
      <c r="B17" s="177"/>
      <c r="C17" s="178" t="s">
        <v>105</v>
      </c>
      <c r="D17" s="179"/>
      <c r="E17" s="180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93"/>
      <c r="S17" s="175"/>
      <c r="T17" s="175"/>
    </row>
    <row r="18" spans="1:20" ht="22.5" x14ac:dyDescent="0.2">
      <c r="A18" s="176"/>
      <c r="B18" s="177"/>
      <c r="C18" s="178" t="s">
        <v>106</v>
      </c>
      <c r="D18" s="179"/>
      <c r="E18" s="180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93"/>
      <c r="S18" s="175"/>
      <c r="T18" s="175"/>
    </row>
    <row r="19" spans="1:20" ht="22.5" x14ac:dyDescent="0.2">
      <c r="A19" s="176"/>
      <c r="B19" s="177"/>
      <c r="C19" s="178" t="s">
        <v>107</v>
      </c>
      <c r="D19" s="179"/>
      <c r="E19" s="180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93"/>
      <c r="S19" s="175"/>
      <c r="T19" s="175"/>
    </row>
    <row r="20" spans="1:20" ht="22.5" x14ac:dyDescent="0.2">
      <c r="A20" s="176"/>
      <c r="B20" s="177"/>
      <c r="C20" s="178" t="s">
        <v>108</v>
      </c>
      <c r="D20" s="179"/>
      <c r="E20" s="180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93"/>
      <c r="S20" s="175"/>
      <c r="T20" s="175"/>
    </row>
    <row r="21" spans="1:20" ht="33.75" x14ac:dyDescent="0.2">
      <c r="A21" s="176"/>
      <c r="B21" s="177"/>
      <c r="C21" s="178" t="s">
        <v>109</v>
      </c>
      <c r="D21" s="179"/>
      <c r="E21" s="180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93"/>
      <c r="S21" s="175"/>
      <c r="T21" s="175"/>
    </row>
    <row r="22" spans="1:20" x14ac:dyDescent="0.2">
      <c r="A22" s="176"/>
      <c r="B22" s="177"/>
      <c r="C22" s="178" t="s">
        <v>110</v>
      </c>
      <c r="D22" s="179"/>
      <c r="E22" s="180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93"/>
      <c r="S22" s="175"/>
      <c r="T22" s="175"/>
    </row>
    <row r="23" spans="1:20" x14ac:dyDescent="0.2">
      <c r="A23" s="176"/>
      <c r="B23" s="177"/>
      <c r="C23" s="178" t="s">
        <v>111</v>
      </c>
      <c r="D23" s="179"/>
      <c r="E23" s="180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93"/>
      <c r="S23" s="175"/>
      <c r="T23" s="175"/>
    </row>
    <row r="24" spans="1:20" x14ac:dyDescent="0.2">
      <c r="A24" s="176"/>
      <c r="B24" s="177"/>
      <c r="C24" s="178" t="s">
        <v>112</v>
      </c>
      <c r="D24" s="179"/>
      <c r="E24" s="180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93"/>
      <c r="S24" s="175"/>
      <c r="T24" s="175"/>
    </row>
    <row r="25" spans="1:20" x14ac:dyDescent="0.2">
      <c r="A25" s="176"/>
      <c r="B25" s="177"/>
      <c r="C25" s="178" t="s">
        <v>113</v>
      </c>
      <c r="D25" s="179"/>
      <c r="E25" s="180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93"/>
      <c r="S25" s="175"/>
      <c r="T25" s="175"/>
    </row>
    <row r="26" spans="1:20" ht="22.5" x14ac:dyDescent="0.2">
      <c r="A26" s="176"/>
      <c r="B26" s="177"/>
      <c r="C26" s="178" t="s">
        <v>114</v>
      </c>
      <c r="D26" s="179"/>
      <c r="E26" s="180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93"/>
      <c r="S26" s="175"/>
      <c r="T26" s="175"/>
    </row>
    <row r="27" spans="1:20" x14ac:dyDescent="0.2">
      <c r="A27" s="176"/>
      <c r="B27" s="177"/>
      <c r="C27" s="303"/>
      <c r="D27" s="304"/>
      <c r="E27" s="304"/>
      <c r="F27" s="304"/>
      <c r="G27" s="304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93"/>
      <c r="S27" s="175"/>
      <c r="T27" s="175"/>
    </row>
    <row r="28" spans="1:20" x14ac:dyDescent="0.2">
      <c r="A28" s="160" t="s">
        <v>65</v>
      </c>
      <c r="B28" s="161" t="s">
        <v>48</v>
      </c>
      <c r="C28" s="162" t="s">
        <v>49</v>
      </c>
      <c r="D28" s="163"/>
      <c r="E28" s="164"/>
      <c r="F28" s="165"/>
      <c r="G28" s="165">
        <f>SUMIF(AG29:AG47,"&lt;&gt;NOR",G29:G47)</f>
        <v>0</v>
      </c>
      <c r="H28" s="165"/>
      <c r="I28" s="165">
        <f>SUM(I29:I47)</f>
        <v>0</v>
      </c>
      <c r="J28" s="165"/>
      <c r="K28" s="165">
        <f>SUM(K29:K47)</f>
        <v>92778.97</v>
      </c>
      <c r="L28" s="165"/>
      <c r="M28" s="165">
        <f>SUM(M29:M47)</f>
        <v>0</v>
      </c>
      <c r="N28" s="165"/>
      <c r="O28" s="165">
        <f>SUM(O29:O47)</f>
        <v>0</v>
      </c>
      <c r="P28" s="165"/>
      <c r="Q28" s="165">
        <f>SUM(Q29:Q47)</f>
        <v>0</v>
      </c>
      <c r="R28" s="194"/>
      <c r="S28" s="165"/>
      <c r="T28" s="166"/>
    </row>
    <row r="29" spans="1:20" s="213" customFormat="1" x14ac:dyDescent="0.2">
      <c r="A29" s="205">
        <v>2</v>
      </c>
      <c r="B29" s="206" t="s">
        <v>177</v>
      </c>
      <c r="C29" s="207" t="s">
        <v>178</v>
      </c>
      <c r="D29" s="208" t="s">
        <v>68</v>
      </c>
      <c r="E29" s="209">
        <v>47.5</v>
      </c>
      <c r="F29" s="210">
        <v>0</v>
      </c>
      <c r="G29" s="211">
        <f>ROUND(E29*F29,2)</f>
        <v>0</v>
      </c>
      <c r="H29" s="210">
        <v>0</v>
      </c>
      <c r="I29" s="211">
        <f>ROUND(E29*H29,2)</f>
        <v>0</v>
      </c>
      <c r="J29" s="210">
        <v>1274</v>
      </c>
      <c r="K29" s="211">
        <f>ROUND(E29*J29,2)</f>
        <v>60515</v>
      </c>
      <c r="L29" s="211">
        <v>15</v>
      </c>
      <c r="M29" s="211">
        <f>G29*(1+L29/100)</f>
        <v>0</v>
      </c>
      <c r="N29" s="211">
        <v>0</v>
      </c>
      <c r="O29" s="211">
        <f>ROUND(E29*N29,2)</f>
        <v>0</v>
      </c>
      <c r="P29" s="211">
        <v>0</v>
      </c>
      <c r="Q29" s="211">
        <f>ROUND(E29*P29,2)</f>
        <v>0</v>
      </c>
      <c r="R29" s="212" t="s">
        <v>175</v>
      </c>
      <c r="S29" s="211" t="s">
        <v>174</v>
      </c>
      <c r="T29" s="211" t="s">
        <v>174</v>
      </c>
    </row>
    <row r="30" spans="1:20" x14ac:dyDescent="0.2">
      <c r="A30" s="176"/>
      <c r="B30" s="177"/>
      <c r="C30" s="315" t="s">
        <v>116</v>
      </c>
      <c r="D30" s="316"/>
      <c r="E30" s="316"/>
      <c r="F30" s="316"/>
      <c r="G30" s="316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93"/>
      <c r="S30" s="175"/>
      <c r="T30" s="175"/>
    </row>
    <row r="31" spans="1:20" x14ac:dyDescent="0.2">
      <c r="A31" s="176"/>
      <c r="B31" s="177"/>
      <c r="C31" s="178" t="s">
        <v>179</v>
      </c>
      <c r="D31" s="179"/>
      <c r="E31" s="180">
        <v>47.5</v>
      </c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93"/>
      <c r="S31" s="175"/>
      <c r="T31" s="175"/>
    </row>
    <row r="32" spans="1:20" x14ac:dyDescent="0.2">
      <c r="A32" s="176"/>
      <c r="B32" s="177"/>
      <c r="C32" s="303"/>
      <c r="D32" s="304"/>
      <c r="E32" s="304"/>
      <c r="F32" s="304"/>
      <c r="G32" s="304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93"/>
      <c r="S32" s="175"/>
      <c r="T32" s="175"/>
    </row>
    <row r="33" spans="1:20" s="213" customFormat="1" x14ac:dyDescent="0.2">
      <c r="A33" s="214">
        <v>3</v>
      </c>
      <c r="B33" s="215">
        <v>162351123</v>
      </c>
      <c r="C33" s="216" t="s">
        <v>180</v>
      </c>
      <c r="D33" s="217" t="s">
        <v>68</v>
      </c>
      <c r="E33" s="209">
        <v>47.5</v>
      </c>
      <c r="F33" s="210">
        <v>0</v>
      </c>
      <c r="G33" s="211">
        <f>ROUND(E33*F33,2)</f>
        <v>0</v>
      </c>
      <c r="H33" s="210">
        <v>0</v>
      </c>
      <c r="I33" s="211">
        <f>ROUND(E33*H33,2)</f>
        <v>0</v>
      </c>
      <c r="J33" s="210">
        <v>262.5</v>
      </c>
      <c r="K33" s="211">
        <f>ROUND(E33*J33,2)</f>
        <v>12468.75</v>
      </c>
      <c r="L33" s="211">
        <v>15</v>
      </c>
      <c r="M33" s="211">
        <f>G33*(1+L33/100)</f>
        <v>0</v>
      </c>
      <c r="N33" s="211">
        <v>0</v>
      </c>
      <c r="O33" s="211">
        <f>ROUND(E33*N33,2)</f>
        <v>0</v>
      </c>
      <c r="P33" s="211">
        <v>0</v>
      </c>
      <c r="Q33" s="211">
        <f>ROUND(E33*P33,2)</f>
        <v>0</v>
      </c>
      <c r="R33" s="212" t="s">
        <v>175</v>
      </c>
      <c r="S33" s="211" t="s">
        <v>174</v>
      </c>
      <c r="T33" s="211" t="s">
        <v>174</v>
      </c>
    </row>
    <row r="34" spans="1:20" x14ac:dyDescent="0.2">
      <c r="A34" s="176"/>
      <c r="B34" s="177"/>
      <c r="C34" s="178">
        <v>47.5</v>
      </c>
      <c r="D34" s="179"/>
      <c r="E34" s="180">
        <v>47.5</v>
      </c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93"/>
      <c r="S34" s="175"/>
      <c r="T34" s="175"/>
    </row>
    <row r="35" spans="1:20" x14ac:dyDescent="0.2">
      <c r="A35" s="176"/>
      <c r="B35" s="177"/>
      <c r="C35" s="303"/>
      <c r="D35" s="304"/>
      <c r="E35" s="304"/>
      <c r="F35" s="304"/>
      <c r="G35" s="304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93"/>
      <c r="S35" s="175"/>
      <c r="T35" s="175"/>
    </row>
    <row r="36" spans="1:20" s="213" customFormat="1" x14ac:dyDescent="0.2">
      <c r="A36" s="205">
        <v>4</v>
      </c>
      <c r="B36" s="218" t="s">
        <v>169</v>
      </c>
      <c r="C36" s="219" t="s">
        <v>170</v>
      </c>
      <c r="D36" s="208" t="s">
        <v>67</v>
      </c>
      <c r="E36" s="209">
        <v>189.7</v>
      </c>
      <c r="F36" s="210">
        <v>0</v>
      </c>
      <c r="G36" s="211">
        <f>ROUND(E36*F36,2)</f>
        <v>0</v>
      </c>
      <c r="H36" s="210">
        <v>0</v>
      </c>
      <c r="I36" s="211">
        <f>ROUND(E36*H36,2)</f>
        <v>0</v>
      </c>
      <c r="J36" s="210">
        <v>13.2</v>
      </c>
      <c r="K36" s="211">
        <f>ROUND(E36*J36,2)</f>
        <v>2504.04</v>
      </c>
      <c r="L36" s="211">
        <v>15</v>
      </c>
      <c r="M36" s="211">
        <f>G36*(1+L36/100)</f>
        <v>0</v>
      </c>
      <c r="N36" s="211">
        <v>0</v>
      </c>
      <c r="O36" s="211">
        <f>ROUND(E36*N36,2)</f>
        <v>0</v>
      </c>
      <c r="P36" s="211">
        <v>0</v>
      </c>
      <c r="Q36" s="211">
        <f>ROUND(E36*P36,2)</f>
        <v>0</v>
      </c>
      <c r="R36" s="212" t="s">
        <v>175</v>
      </c>
      <c r="S36" s="211" t="s">
        <v>174</v>
      </c>
      <c r="T36" s="211" t="s">
        <v>174</v>
      </c>
    </row>
    <row r="37" spans="1:20" x14ac:dyDescent="0.2">
      <c r="A37" s="176"/>
      <c r="B37" s="177"/>
      <c r="C37" s="315" t="s">
        <v>172</v>
      </c>
      <c r="D37" s="316"/>
      <c r="E37" s="316"/>
      <c r="F37" s="316"/>
      <c r="G37" s="316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93"/>
      <c r="S37" s="175"/>
      <c r="T37" s="175"/>
    </row>
    <row r="38" spans="1:20" x14ac:dyDescent="0.2">
      <c r="A38" s="176"/>
      <c r="B38" s="177"/>
      <c r="C38" s="178" t="s">
        <v>171</v>
      </c>
      <c r="D38" s="179"/>
      <c r="E38" s="180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93"/>
      <c r="S38" s="175"/>
      <c r="T38" s="175"/>
    </row>
    <row r="39" spans="1:20" x14ac:dyDescent="0.2">
      <c r="A39" s="176"/>
      <c r="B39" s="177"/>
      <c r="C39" s="178" t="s">
        <v>216</v>
      </c>
      <c r="D39" s="179"/>
      <c r="E39" s="180">
        <v>189.7</v>
      </c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93"/>
      <c r="S39" s="175"/>
      <c r="T39" s="175"/>
    </row>
    <row r="40" spans="1:20" x14ac:dyDescent="0.2">
      <c r="A40" s="176"/>
      <c r="B40" s="177"/>
      <c r="C40" s="303"/>
      <c r="D40" s="304"/>
      <c r="E40" s="304"/>
      <c r="F40" s="304"/>
      <c r="G40" s="304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93"/>
      <c r="S40" s="175"/>
      <c r="T40" s="175"/>
    </row>
    <row r="41" spans="1:20" s="213" customFormat="1" x14ac:dyDescent="0.2">
      <c r="A41" s="205">
        <v>5</v>
      </c>
      <c r="B41" s="220">
        <v>181951113</v>
      </c>
      <c r="C41" s="207" t="s">
        <v>173</v>
      </c>
      <c r="D41" s="208" t="s">
        <v>67</v>
      </c>
      <c r="E41" s="209">
        <v>246.5</v>
      </c>
      <c r="F41" s="210">
        <v>0</v>
      </c>
      <c r="G41" s="211">
        <f>ROUND(E41*F41,2)</f>
        <v>0</v>
      </c>
      <c r="H41" s="210">
        <v>0</v>
      </c>
      <c r="I41" s="211">
        <f>ROUND(E41*H41,2)</f>
        <v>0</v>
      </c>
      <c r="J41" s="210">
        <v>33.4</v>
      </c>
      <c r="K41" s="211">
        <f>ROUND(E41*J41,2)</f>
        <v>8233.1</v>
      </c>
      <c r="L41" s="211">
        <v>15</v>
      </c>
      <c r="M41" s="211">
        <f>G41*(1+L41/100)</f>
        <v>0</v>
      </c>
      <c r="N41" s="211">
        <v>0</v>
      </c>
      <c r="O41" s="211">
        <f>ROUND(E41*N41,2)</f>
        <v>0</v>
      </c>
      <c r="P41" s="211">
        <v>0</v>
      </c>
      <c r="Q41" s="211">
        <f>ROUND(E41*P41,2)</f>
        <v>0</v>
      </c>
      <c r="R41" s="212" t="s">
        <v>175</v>
      </c>
      <c r="S41" s="211" t="s">
        <v>174</v>
      </c>
      <c r="T41" s="211" t="s">
        <v>174</v>
      </c>
    </row>
    <row r="42" spans="1:20" x14ac:dyDescent="0.2">
      <c r="A42" s="176"/>
      <c r="B42" s="177"/>
      <c r="C42" s="315" t="s">
        <v>176</v>
      </c>
      <c r="D42" s="316"/>
      <c r="E42" s="316"/>
      <c r="F42" s="316"/>
      <c r="G42" s="316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93"/>
      <c r="S42" s="175"/>
      <c r="T42" s="175"/>
    </row>
    <row r="43" spans="1:20" x14ac:dyDescent="0.2">
      <c r="A43" s="176"/>
      <c r="B43" s="177"/>
      <c r="C43" s="178" t="s">
        <v>217</v>
      </c>
      <c r="D43" s="179"/>
      <c r="E43" s="180">
        <v>246.5</v>
      </c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93"/>
      <c r="S43" s="175"/>
      <c r="T43" s="175"/>
    </row>
    <row r="44" spans="1:20" x14ac:dyDescent="0.2">
      <c r="A44" s="176"/>
      <c r="B44" s="177"/>
      <c r="C44" s="303"/>
      <c r="D44" s="304"/>
      <c r="E44" s="304"/>
      <c r="F44" s="304"/>
      <c r="G44" s="304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93"/>
      <c r="S44" s="175"/>
      <c r="T44" s="175"/>
    </row>
    <row r="45" spans="1:20" s="213" customFormat="1" x14ac:dyDescent="0.2">
      <c r="A45" s="205">
        <v>6</v>
      </c>
      <c r="B45" s="206" t="s">
        <v>191</v>
      </c>
      <c r="C45" s="221" t="s">
        <v>192</v>
      </c>
      <c r="D45" s="208" t="s">
        <v>67</v>
      </c>
      <c r="E45" s="209">
        <v>246.5</v>
      </c>
      <c r="F45" s="210">
        <v>0</v>
      </c>
      <c r="G45" s="211">
        <f>ROUND(E45*F45,2)</f>
        <v>0</v>
      </c>
      <c r="H45" s="210">
        <v>0</v>
      </c>
      <c r="I45" s="211">
        <f>ROUND(E45*H45,2)</f>
        <v>0</v>
      </c>
      <c r="J45" s="210">
        <v>33.4</v>
      </c>
      <c r="K45" s="211">
        <f>ROUND(E45*J45,2)</f>
        <v>8233.1</v>
      </c>
      <c r="L45" s="211">
        <v>15</v>
      </c>
      <c r="M45" s="211">
        <f>G45*(1+L45/100)</f>
        <v>0</v>
      </c>
      <c r="N45" s="211">
        <v>0</v>
      </c>
      <c r="O45" s="211">
        <f>ROUND(E45*N45,2)</f>
        <v>0</v>
      </c>
      <c r="P45" s="211">
        <v>0</v>
      </c>
      <c r="Q45" s="211">
        <f>ROUND(E45*P45,2)</f>
        <v>0</v>
      </c>
      <c r="R45" s="212" t="s">
        <v>175</v>
      </c>
      <c r="S45" s="211" t="s">
        <v>174</v>
      </c>
      <c r="T45" s="211" t="s">
        <v>174</v>
      </c>
    </row>
    <row r="46" spans="1:20" s="213" customFormat="1" x14ac:dyDescent="0.2">
      <c r="A46" s="205">
        <v>7</v>
      </c>
      <c r="B46" s="206" t="s">
        <v>168</v>
      </c>
      <c r="C46" s="221" t="s">
        <v>193</v>
      </c>
      <c r="D46" s="208" t="s">
        <v>69</v>
      </c>
      <c r="E46" s="209">
        <v>24.7</v>
      </c>
      <c r="F46" s="210">
        <v>0</v>
      </c>
      <c r="G46" s="211">
        <f>ROUND(E46*F46,2)</f>
        <v>0</v>
      </c>
      <c r="H46" s="210">
        <v>0</v>
      </c>
      <c r="I46" s="211">
        <f>ROUND(E46*H46,2)</f>
        <v>0</v>
      </c>
      <c r="J46" s="210">
        <v>33.4</v>
      </c>
      <c r="K46" s="211">
        <f>ROUND(E46*J46,2)</f>
        <v>824.98</v>
      </c>
      <c r="L46" s="211">
        <v>15</v>
      </c>
      <c r="M46" s="211">
        <f>G46*(1+L46/100)</f>
        <v>0</v>
      </c>
      <c r="N46" s="211">
        <v>0</v>
      </c>
      <c r="O46" s="211">
        <f>ROUND(E46*N46,2)</f>
        <v>0</v>
      </c>
      <c r="P46" s="211">
        <v>0</v>
      </c>
      <c r="Q46" s="211">
        <f>ROUND(E46*P46,2)</f>
        <v>0</v>
      </c>
      <c r="R46" s="212"/>
      <c r="S46" s="211" t="s">
        <v>96</v>
      </c>
      <c r="T46" s="222" t="s">
        <v>97</v>
      </c>
    </row>
    <row r="47" spans="1:20" x14ac:dyDescent="0.2">
      <c r="A47" s="176"/>
      <c r="B47" s="177"/>
      <c r="C47" s="303"/>
      <c r="D47" s="304"/>
      <c r="E47" s="304"/>
      <c r="F47" s="304"/>
      <c r="G47" s="304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93"/>
      <c r="S47" s="175"/>
      <c r="T47" s="175"/>
    </row>
    <row r="48" spans="1:20" x14ac:dyDescent="0.2">
      <c r="A48" s="160" t="s">
        <v>65</v>
      </c>
      <c r="B48" s="161" t="s">
        <v>50</v>
      </c>
      <c r="C48" s="162" t="s">
        <v>117</v>
      </c>
      <c r="D48" s="163"/>
      <c r="E48" s="164"/>
      <c r="F48" s="165"/>
      <c r="G48" s="165">
        <f>SUMIF(AG49:AG51,"&lt;&gt;NOR",G49:G51)</f>
        <v>0</v>
      </c>
      <c r="H48" s="165"/>
      <c r="I48" s="165">
        <f>SUM(I49:I51)</f>
        <v>7597.79</v>
      </c>
      <c r="J48" s="165"/>
      <c r="K48" s="165">
        <f>SUM(K49:K51)</f>
        <v>865.21</v>
      </c>
      <c r="L48" s="165"/>
      <c r="M48" s="165">
        <f>SUM(M49:M51)</f>
        <v>0</v>
      </c>
      <c r="N48" s="165"/>
      <c r="O48" s="165">
        <f>SUM(O49:O51)</f>
        <v>7.83</v>
      </c>
      <c r="P48" s="165"/>
      <c r="Q48" s="165">
        <f>SUM(Q49:Q51)</f>
        <v>0</v>
      </c>
      <c r="R48" s="194"/>
      <c r="S48" s="165"/>
      <c r="T48" s="166"/>
    </row>
    <row r="49" spans="1:20" s="223" customFormat="1" x14ac:dyDescent="0.2">
      <c r="A49" s="214">
        <v>8</v>
      </c>
      <c r="B49" s="215">
        <v>274315223</v>
      </c>
      <c r="C49" s="215" t="s">
        <v>225</v>
      </c>
      <c r="D49" s="217" t="s">
        <v>68</v>
      </c>
      <c r="E49" s="209">
        <v>3.1</v>
      </c>
      <c r="F49" s="210">
        <v>0</v>
      </c>
      <c r="G49" s="211">
        <f>ROUND(E49*F49,2)</f>
        <v>0</v>
      </c>
      <c r="H49" s="210">
        <v>2450.9</v>
      </c>
      <c r="I49" s="211">
        <f>ROUND(E49*H49,2)</f>
        <v>7597.79</v>
      </c>
      <c r="J49" s="210">
        <v>279.10000000000002</v>
      </c>
      <c r="K49" s="211">
        <f>ROUND(E49*J49,2)</f>
        <v>865.21</v>
      </c>
      <c r="L49" s="211">
        <v>15</v>
      </c>
      <c r="M49" s="211">
        <f>G49*(1+L49/100)</f>
        <v>0</v>
      </c>
      <c r="N49" s="211">
        <v>2.5249999999999999</v>
      </c>
      <c r="O49" s="211">
        <f>ROUND(E49*N49,2)</f>
        <v>7.83</v>
      </c>
      <c r="P49" s="211">
        <v>0</v>
      </c>
      <c r="Q49" s="211">
        <f>ROUND(E49*P49,2)</f>
        <v>0</v>
      </c>
      <c r="R49" s="212" t="s">
        <v>181</v>
      </c>
      <c r="S49" s="211" t="s">
        <v>174</v>
      </c>
      <c r="T49" s="211" t="s">
        <v>174</v>
      </c>
    </row>
    <row r="50" spans="1:20" ht="90" x14ac:dyDescent="0.2">
      <c r="A50" s="176"/>
      <c r="B50" s="177"/>
      <c r="C50" s="178" t="s">
        <v>228</v>
      </c>
      <c r="D50" s="179"/>
      <c r="E50" s="180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93"/>
      <c r="S50" s="175"/>
      <c r="T50" s="175"/>
    </row>
    <row r="51" spans="1:20" x14ac:dyDescent="0.2">
      <c r="A51" s="176"/>
      <c r="B51" s="177"/>
      <c r="C51" s="178" t="s">
        <v>226</v>
      </c>
      <c r="D51" s="179"/>
      <c r="E51" s="180">
        <v>3.1</v>
      </c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93"/>
      <c r="S51" s="175"/>
      <c r="T51" s="175"/>
    </row>
    <row r="52" spans="1:20" x14ac:dyDescent="0.2">
      <c r="A52" s="176"/>
      <c r="B52" s="177"/>
      <c r="C52" s="303"/>
      <c r="D52" s="304"/>
      <c r="E52" s="304"/>
      <c r="F52" s="304"/>
      <c r="G52" s="304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93"/>
      <c r="S52" s="175"/>
      <c r="T52" s="175"/>
    </row>
    <row r="53" spans="1:20" x14ac:dyDescent="0.2">
      <c r="A53" s="160" t="s">
        <v>65</v>
      </c>
      <c r="B53" s="161" t="s">
        <v>227</v>
      </c>
      <c r="C53" s="162" t="s">
        <v>120</v>
      </c>
      <c r="D53" s="163"/>
      <c r="E53" s="164"/>
      <c r="F53" s="165"/>
      <c r="G53" s="165">
        <f>SUMIF(AG54:AG64,"&lt;&gt;NOR",G54:G64)</f>
        <v>0</v>
      </c>
      <c r="H53" s="165"/>
      <c r="I53" s="165">
        <f>SUM(I54:I64)</f>
        <v>106768.7</v>
      </c>
      <c r="J53" s="165"/>
      <c r="K53" s="165">
        <f>SUM(K54:K64)</f>
        <v>44410.600000000006</v>
      </c>
      <c r="L53" s="165"/>
      <c r="M53" s="165">
        <f>SUM(M54:M64)</f>
        <v>0</v>
      </c>
      <c r="N53" s="165"/>
      <c r="O53" s="165">
        <f>SUM(O54:O64)</f>
        <v>118.19999999999999</v>
      </c>
      <c r="P53" s="165"/>
      <c r="Q53" s="165">
        <f>SUM(Q54:Q64)</f>
        <v>0</v>
      </c>
      <c r="R53" s="194"/>
      <c r="S53" s="165"/>
      <c r="T53" s="166"/>
    </row>
    <row r="54" spans="1:20" s="213" customFormat="1" x14ac:dyDescent="0.2">
      <c r="A54" s="205">
        <v>9</v>
      </c>
      <c r="B54" s="224" t="s">
        <v>121</v>
      </c>
      <c r="C54" s="225" t="s">
        <v>122</v>
      </c>
      <c r="D54" s="208" t="s">
        <v>67</v>
      </c>
      <c r="E54" s="209">
        <v>179.8</v>
      </c>
      <c r="F54" s="210">
        <v>0</v>
      </c>
      <c r="G54" s="211">
        <f>ROUND(E54*F54,2)</f>
        <v>0</v>
      </c>
      <c r="H54" s="210">
        <v>141.09</v>
      </c>
      <c r="I54" s="211">
        <f>ROUND(E54*H54,2)</f>
        <v>25367.98</v>
      </c>
      <c r="J54" s="210">
        <v>25.91</v>
      </c>
      <c r="K54" s="211">
        <f>ROUND(E54*J54,2)</f>
        <v>4658.62</v>
      </c>
      <c r="L54" s="211">
        <v>15</v>
      </c>
      <c r="M54" s="211">
        <f>G54*(1+L54/100)</f>
        <v>0</v>
      </c>
      <c r="N54" s="211">
        <v>0.378</v>
      </c>
      <c r="O54" s="211">
        <f>ROUND(E54*N54,2)</f>
        <v>67.959999999999994</v>
      </c>
      <c r="P54" s="211">
        <v>0</v>
      </c>
      <c r="Q54" s="211">
        <f>ROUND(E54*P54,2)</f>
        <v>0</v>
      </c>
      <c r="R54" s="226" t="s">
        <v>123</v>
      </c>
      <c r="S54" s="211" t="s">
        <v>115</v>
      </c>
      <c r="T54" s="222" t="s">
        <v>115</v>
      </c>
    </row>
    <row r="55" spans="1:20" s="187" customFormat="1" x14ac:dyDescent="0.2">
      <c r="A55" s="198"/>
      <c r="B55" s="199"/>
      <c r="C55" s="227">
        <v>179.8</v>
      </c>
      <c r="D55" s="200"/>
      <c r="E55" s="228">
        <v>179.8</v>
      </c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2"/>
      <c r="S55" s="201"/>
      <c r="T55" s="201"/>
    </row>
    <row r="56" spans="1:20" s="187" customFormat="1" x14ac:dyDescent="0.2">
      <c r="A56" s="198"/>
      <c r="B56" s="199"/>
      <c r="C56" s="317"/>
      <c r="D56" s="318"/>
      <c r="E56" s="318"/>
      <c r="F56" s="318"/>
      <c r="G56" s="318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2"/>
      <c r="S56" s="201"/>
      <c r="T56" s="201"/>
    </row>
    <row r="57" spans="1:20" s="235" customFormat="1" x14ac:dyDescent="0.2">
      <c r="A57" s="167">
        <v>10</v>
      </c>
      <c r="B57" s="168" t="s">
        <v>124</v>
      </c>
      <c r="C57" s="169" t="s">
        <v>125</v>
      </c>
      <c r="D57" s="170" t="s">
        <v>67</v>
      </c>
      <c r="E57" s="171">
        <v>179.8</v>
      </c>
      <c r="F57" s="172">
        <v>0</v>
      </c>
      <c r="G57" s="173">
        <f>ROUND(E57*F57,2)</f>
        <v>0</v>
      </c>
      <c r="H57" s="172">
        <v>39.409999999999997</v>
      </c>
      <c r="I57" s="173">
        <f>ROUND(E57*H57,2)</f>
        <v>7085.92</v>
      </c>
      <c r="J57" s="172">
        <v>221.09</v>
      </c>
      <c r="K57" s="173">
        <f>ROUND(E57*J57,2)</f>
        <v>39751.980000000003</v>
      </c>
      <c r="L57" s="173">
        <v>15</v>
      </c>
      <c r="M57" s="173">
        <f>G57*(1+L57/100)</f>
        <v>0</v>
      </c>
      <c r="N57" s="173">
        <v>7.3899999999999993E-2</v>
      </c>
      <c r="O57" s="173">
        <f>ROUND(E57*N57,2)</f>
        <v>13.29</v>
      </c>
      <c r="P57" s="173">
        <v>0</v>
      </c>
      <c r="Q57" s="173">
        <f>ROUND(E57*P57,2)</f>
        <v>0</v>
      </c>
      <c r="R57" s="192" t="s">
        <v>123</v>
      </c>
      <c r="S57" s="173" t="s">
        <v>115</v>
      </c>
      <c r="T57" s="174" t="s">
        <v>115</v>
      </c>
    </row>
    <row r="58" spans="1:20" s="235" customFormat="1" x14ac:dyDescent="0.2">
      <c r="A58" s="176"/>
      <c r="B58" s="177"/>
      <c r="C58" s="315" t="s">
        <v>126</v>
      </c>
      <c r="D58" s="316"/>
      <c r="E58" s="316"/>
      <c r="F58" s="316"/>
      <c r="G58" s="316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93"/>
      <c r="S58" s="175"/>
      <c r="T58" s="175"/>
    </row>
    <row r="59" spans="1:20" s="234" customFormat="1" x14ac:dyDescent="0.2">
      <c r="A59" s="229"/>
      <c r="B59" s="230"/>
      <c r="C59" s="227">
        <v>179.8</v>
      </c>
      <c r="D59" s="231"/>
      <c r="E59" s="228">
        <v>179.8</v>
      </c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3"/>
      <c r="S59" s="232"/>
      <c r="T59" s="232"/>
    </row>
    <row r="60" spans="1:20" s="187" customFormat="1" x14ac:dyDescent="0.2">
      <c r="A60" s="198"/>
      <c r="B60" s="199"/>
      <c r="C60" s="317"/>
      <c r="D60" s="318"/>
      <c r="E60" s="318"/>
      <c r="F60" s="318"/>
      <c r="G60" s="318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2"/>
      <c r="S60" s="201"/>
      <c r="T60" s="201"/>
    </row>
    <row r="61" spans="1:20" s="235" customFormat="1" ht="169.9" customHeight="1" x14ac:dyDescent="0.2">
      <c r="A61" s="167">
        <v>11</v>
      </c>
      <c r="B61" s="168" t="s">
        <v>127</v>
      </c>
      <c r="C61" s="169" t="s">
        <v>263</v>
      </c>
      <c r="D61" s="170" t="s">
        <v>67</v>
      </c>
      <c r="E61" s="171">
        <v>179.8</v>
      </c>
      <c r="F61" s="172">
        <v>0</v>
      </c>
      <c r="G61" s="173">
        <f>ROUND(E61*F61,2)</f>
        <v>0</v>
      </c>
      <c r="H61" s="172">
        <v>378</v>
      </c>
      <c r="I61" s="173">
        <f>ROUND(E61*H61,2)</f>
        <v>67964.399999999994</v>
      </c>
      <c r="J61" s="172">
        <v>0</v>
      </c>
      <c r="K61" s="173">
        <f>ROUND(E61*J61,2)</f>
        <v>0</v>
      </c>
      <c r="L61" s="173">
        <v>15</v>
      </c>
      <c r="M61" s="173">
        <f>G61*(1+L61/100)</f>
        <v>0</v>
      </c>
      <c r="N61" s="173">
        <v>0.188</v>
      </c>
      <c r="O61" s="173">
        <f>ROUND(E61*N61,2)</f>
        <v>33.799999999999997</v>
      </c>
      <c r="P61" s="173">
        <v>0</v>
      </c>
      <c r="Q61" s="173">
        <f>ROUND(E61*P61,2)</f>
        <v>0</v>
      </c>
      <c r="R61" s="192"/>
      <c r="S61" s="173" t="s">
        <v>96</v>
      </c>
      <c r="T61" s="174" t="s">
        <v>97</v>
      </c>
    </row>
    <row r="62" spans="1:20" s="235" customFormat="1" x14ac:dyDescent="0.2">
      <c r="A62" s="167">
        <v>12</v>
      </c>
      <c r="B62" s="168" t="s">
        <v>127</v>
      </c>
      <c r="C62" s="236" t="s">
        <v>182</v>
      </c>
      <c r="D62" s="170" t="s">
        <v>68</v>
      </c>
      <c r="E62" s="171">
        <v>7.2</v>
      </c>
      <c r="F62" s="172">
        <v>0</v>
      </c>
      <c r="G62" s="173">
        <f t="shared" ref="G62" si="0">ROUND(E62*F62,2)</f>
        <v>0</v>
      </c>
      <c r="H62" s="172">
        <v>378</v>
      </c>
      <c r="I62" s="173">
        <f t="shared" ref="I62" si="1">ROUND(E62*H62,2)</f>
        <v>2721.6</v>
      </c>
      <c r="J62" s="172">
        <v>0</v>
      </c>
      <c r="K62" s="173">
        <f t="shared" ref="K62" si="2">ROUND(E62*J62,2)</f>
        <v>0</v>
      </c>
      <c r="L62" s="173">
        <v>15</v>
      </c>
      <c r="M62" s="173">
        <f t="shared" ref="M62" si="3">G62*(1+L62/100)</f>
        <v>0</v>
      </c>
      <c r="N62" s="173">
        <v>0.188</v>
      </c>
      <c r="O62" s="173">
        <f t="shared" ref="O62" si="4">ROUND(E62*N62,2)</f>
        <v>1.35</v>
      </c>
      <c r="P62" s="173">
        <v>0</v>
      </c>
      <c r="Q62" s="173">
        <f t="shared" ref="Q62" si="5">ROUND(E62*P62,2)</f>
        <v>0</v>
      </c>
      <c r="R62" s="192"/>
      <c r="S62" s="173" t="s">
        <v>96</v>
      </c>
      <c r="T62" s="174" t="s">
        <v>97</v>
      </c>
    </row>
    <row r="63" spans="1:20" s="235" customFormat="1" x14ac:dyDescent="0.2">
      <c r="A63" s="167">
        <v>13</v>
      </c>
      <c r="B63" s="168" t="s">
        <v>127</v>
      </c>
      <c r="C63" s="236" t="s">
        <v>183</v>
      </c>
      <c r="D63" s="170" t="s">
        <v>68</v>
      </c>
      <c r="E63" s="171">
        <v>9.6</v>
      </c>
      <c r="F63" s="172">
        <v>0</v>
      </c>
      <c r="G63" s="173">
        <f t="shared" ref="G63" si="6">ROUND(E63*F63,2)</f>
        <v>0</v>
      </c>
      <c r="H63" s="172">
        <v>378</v>
      </c>
      <c r="I63" s="173">
        <f t="shared" ref="I63" si="7">ROUND(E63*H63,2)</f>
        <v>3628.8</v>
      </c>
      <c r="J63" s="172">
        <v>0</v>
      </c>
      <c r="K63" s="173">
        <f t="shared" ref="K63" si="8">ROUND(E63*J63,2)</f>
        <v>0</v>
      </c>
      <c r="L63" s="173">
        <v>15</v>
      </c>
      <c r="M63" s="173">
        <f t="shared" ref="M63" si="9">G63*(1+L63/100)</f>
        <v>0</v>
      </c>
      <c r="N63" s="173">
        <v>0.188</v>
      </c>
      <c r="O63" s="173">
        <f t="shared" ref="O63" si="10">ROUND(E63*N63,2)</f>
        <v>1.8</v>
      </c>
      <c r="P63" s="173">
        <v>0</v>
      </c>
      <c r="Q63" s="173">
        <f t="shared" ref="Q63" si="11">ROUND(E63*P63,2)</f>
        <v>0</v>
      </c>
      <c r="R63" s="192"/>
      <c r="S63" s="173" t="s">
        <v>96</v>
      </c>
      <c r="T63" s="174" t="s">
        <v>97</v>
      </c>
    </row>
    <row r="64" spans="1:20" x14ac:dyDescent="0.2">
      <c r="A64" s="176"/>
      <c r="B64" s="177"/>
      <c r="C64" s="303"/>
      <c r="D64" s="304"/>
      <c r="E64" s="304"/>
      <c r="F64" s="304"/>
      <c r="G64" s="304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93"/>
      <c r="S64" s="175"/>
      <c r="T64" s="175"/>
    </row>
    <row r="65" spans="1:20" x14ac:dyDescent="0.2">
      <c r="A65" s="160" t="s">
        <v>65</v>
      </c>
      <c r="B65" s="161" t="s">
        <v>229</v>
      </c>
      <c r="C65" s="162" t="s">
        <v>185</v>
      </c>
      <c r="D65" s="163"/>
      <c r="E65" s="164"/>
      <c r="F65" s="165"/>
      <c r="G65" s="165">
        <f>SUMIF(AG66:AG71,"&lt;&gt;NOR",G66:G71)</f>
        <v>0</v>
      </c>
      <c r="H65" s="165"/>
      <c r="I65" s="165">
        <f>SUM(I66:I71)</f>
        <v>2110.9</v>
      </c>
      <c r="J65" s="165"/>
      <c r="K65" s="165">
        <f>SUM(K66:K71)</f>
        <v>305.74</v>
      </c>
      <c r="L65" s="165"/>
      <c r="M65" s="165">
        <f>SUM(M66:M71)</f>
        <v>0</v>
      </c>
      <c r="N65" s="165"/>
      <c r="O65" s="165">
        <f>SUM(O66:O71)</f>
        <v>4.68</v>
      </c>
      <c r="P65" s="165"/>
      <c r="Q65" s="165">
        <f>SUM(Q66:Q71)</f>
        <v>0</v>
      </c>
      <c r="R65" s="194"/>
      <c r="S65" s="165"/>
      <c r="T65" s="166"/>
    </row>
    <row r="66" spans="1:20" s="235" customFormat="1" x14ac:dyDescent="0.2">
      <c r="A66" s="167">
        <v>14</v>
      </c>
      <c r="B66" s="168" t="s">
        <v>121</v>
      </c>
      <c r="C66" s="169" t="s">
        <v>186</v>
      </c>
      <c r="D66" s="170" t="s">
        <v>67</v>
      </c>
      <c r="E66" s="171">
        <v>11.8</v>
      </c>
      <c r="F66" s="172">
        <v>0</v>
      </c>
      <c r="G66" s="173">
        <f>ROUND(E66*F66,2)</f>
        <v>0</v>
      </c>
      <c r="H66" s="172">
        <v>141.09</v>
      </c>
      <c r="I66" s="173">
        <f>ROUND(E66*H66,2)</f>
        <v>1664.86</v>
      </c>
      <c r="J66" s="172">
        <v>25.91</v>
      </c>
      <c r="K66" s="173">
        <f>ROUND(E66*J66,2)</f>
        <v>305.74</v>
      </c>
      <c r="L66" s="173">
        <v>15</v>
      </c>
      <c r="M66" s="173">
        <f>G66*(1+L66/100)</f>
        <v>0</v>
      </c>
      <c r="N66" s="173">
        <v>0.378</v>
      </c>
      <c r="O66" s="173">
        <f>ROUND(E66*N66,2)</f>
        <v>4.46</v>
      </c>
      <c r="P66" s="173">
        <v>0</v>
      </c>
      <c r="Q66" s="173">
        <f>ROUND(E66*P66,2)</f>
        <v>0</v>
      </c>
      <c r="R66" s="192" t="s">
        <v>123</v>
      </c>
      <c r="S66" s="173" t="s">
        <v>115</v>
      </c>
      <c r="T66" s="174" t="s">
        <v>115</v>
      </c>
    </row>
    <row r="67" spans="1:20" x14ac:dyDescent="0.2">
      <c r="A67" s="176"/>
      <c r="B67" s="177"/>
      <c r="C67" s="178">
        <v>11.8</v>
      </c>
      <c r="D67" s="179"/>
      <c r="E67" s="180">
        <v>11.8</v>
      </c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93"/>
      <c r="S67" s="175"/>
      <c r="T67" s="175"/>
    </row>
    <row r="68" spans="1:20" x14ac:dyDescent="0.2">
      <c r="A68" s="176"/>
      <c r="B68" s="177"/>
      <c r="C68" s="303"/>
      <c r="D68" s="304"/>
      <c r="E68" s="304"/>
      <c r="F68" s="304"/>
      <c r="G68" s="304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93"/>
      <c r="S68" s="175"/>
      <c r="T68" s="175"/>
    </row>
    <row r="69" spans="1:20" s="235" customFormat="1" ht="22.5" x14ac:dyDescent="0.2">
      <c r="A69" s="167">
        <v>15</v>
      </c>
      <c r="B69" s="168" t="s">
        <v>127</v>
      </c>
      <c r="C69" s="236" t="s">
        <v>187</v>
      </c>
      <c r="D69" s="170" t="s">
        <v>68</v>
      </c>
      <c r="E69" s="171">
        <v>1.18</v>
      </c>
      <c r="F69" s="172">
        <v>0</v>
      </c>
      <c r="G69" s="173">
        <f t="shared" ref="G69" si="12">ROUND(E69*F69,2)</f>
        <v>0</v>
      </c>
      <c r="H69" s="172">
        <v>378</v>
      </c>
      <c r="I69" s="173">
        <f t="shared" ref="I69" si="13">ROUND(E69*H69,2)</f>
        <v>446.04</v>
      </c>
      <c r="J69" s="172">
        <v>0</v>
      </c>
      <c r="K69" s="173">
        <f t="shared" ref="K69" si="14">ROUND(E69*J69,2)</f>
        <v>0</v>
      </c>
      <c r="L69" s="173">
        <v>15</v>
      </c>
      <c r="M69" s="173">
        <f t="shared" ref="M69" si="15">G69*(1+L69/100)</f>
        <v>0</v>
      </c>
      <c r="N69" s="173">
        <v>0.188</v>
      </c>
      <c r="O69" s="173">
        <f t="shared" ref="O69" si="16">ROUND(E69*N69,2)</f>
        <v>0.22</v>
      </c>
      <c r="P69" s="173">
        <v>0</v>
      </c>
      <c r="Q69" s="173">
        <f t="shared" ref="Q69" si="17">ROUND(E69*P69,2)</f>
        <v>0</v>
      </c>
      <c r="R69" s="192"/>
      <c r="S69" s="173" t="s">
        <v>96</v>
      </c>
      <c r="T69" s="174" t="s">
        <v>97</v>
      </c>
    </row>
    <row r="70" spans="1:20" x14ac:dyDescent="0.2">
      <c r="A70" s="176"/>
      <c r="B70" s="177"/>
      <c r="C70" s="178">
        <v>1.18</v>
      </c>
      <c r="D70" s="179"/>
      <c r="E70" s="180">
        <v>1.18</v>
      </c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93"/>
      <c r="S70" s="175"/>
      <c r="T70" s="175"/>
    </row>
    <row r="71" spans="1:20" x14ac:dyDescent="0.2">
      <c r="A71" s="176"/>
      <c r="B71" s="177"/>
      <c r="C71" s="303"/>
      <c r="D71" s="304"/>
      <c r="E71" s="304"/>
      <c r="F71" s="304"/>
      <c r="G71" s="304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93"/>
      <c r="S71" s="175"/>
      <c r="T71" s="175"/>
    </row>
    <row r="72" spans="1:20" x14ac:dyDescent="0.2">
      <c r="A72" s="160" t="s">
        <v>65</v>
      </c>
      <c r="B72" s="161" t="s">
        <v>129</v>
      </c>
      <c r="C72" s="162" t="s">
        <v>130</v>
      </c>
      <c r="D72" s="163"/>
      <c r="E72" s="164"/>
      <c r="F72" s="165"/>
      <c r="G72" s="165">
        <f>SUMIF(AG73:AG83,"&lt;&gt;NOR",G73:G83)</f>
        <v>0</v>
      </c>
      <c r="H72" s="165"/>
      <c r="I72" s="165">
        <f>SUM(I73:I83)</f>
        <v>48946.09</v>
      </c>
      <c r="J72" s="165"/>
      <c r="K72" s="165">
        <f>SUM(K73:K83)</f>
        <v>11806.01</v>
      </c>
      <c r="L72" s="165"/>
      <c r="M72" s="165">
        <f>SUM(M73:M83)</f>
        <v>0</v>
      </c>
      <c r="N72" s="165"/>
      <c r="O72" s="165">
        <f>SUM(O73:O83)</f>
        <v>35.299999999999997</v>
      </c>
      <c r="P72" s="165"/>
      <c r="Q72" s="165">
        <f>SUM(Q73:Q83)</f>
        <v>0</v>
      </c>
      <c r="R72" s="194"/>
      <c r="S72" s="165"/>
      <c r="T72" s="166"/>
    </row>
    <row r="73" spans="1:20" s="235" customFormat="1" ht="22.5" x14ac:dyDescent="0.2">
      <c r="A73" s="167">
        <v>16</v>
      </c>
      <c r="B73" s="168" t="s">
        <v>131</v>
      </c>
      <c r="C73" s="169" t="s">
        <v>230</v>
      </c>
      <c r="D73" s="170" t="s">
        <v>66</v>
      </c>
      <c r="E73" s="171">
        <v>98.6</v>
      </c>
      <c r="F73" s="172">
        <v>0</v>
      </c>
      <c r="G73" s="173">
        <f>ROUND(E73*F73,2)</f>
        <v>0</v>
      </c>
      <c r="H73" s="172">
        <v>109.08</v>
      </c>
      <c r="I73" s="173">
        <f>ROUND(E73*H73,2)</f>
        <v>10755.29</v>
      </c>
      <c r="J73" s="172">
        <v>65.92</v>
      </c>
      <c r="K73" s="173">
        <f>ROUND(E73*J73,2)</f>
        <v>6499.71</v>
      </c>
      <c r="L73" s="173">
        <v>15</v>
      </c>
      <c r="M73" s="173">
        <f>G73*(1+L73/100)</f>
        <v>0</v>
      </c>
      <c r="N73" s="173">
        <v>0.12221</v>
      </c>
      <c r="O73" s="173">
        <f>ROUND(E73*N73,2)</f>
        <v>12.05</v>
      </c>
      <c r="P73" s="173">
        <v>0</v>
      </c>
      <c r="Q73" s="173">
        <f>ROUND(E73*P73,2)</f>
        <v>0</v>
      </c>
      <c r="R73" s="192" t="s">
        <v>123</v>
      </c>
      <c r="S73" s="173" t="s">
        <v>115</v>
      </c>
      <c r="T73" s="174" t="s">
        <v>115</v>
      </c>
    </row>
    <row r="74" spans="1:20" ht="124.5" customHeight="1" x14ac:dyDescent="0.2">
      <c r="A74" s="176"/>
      <c r="B74" s="177"/>
      <c r="C74" s="315" t="s">
        <v>262</v>
      </c>
      <c r="D74" s="316"/>
      <c r="E74" s="316"/>
      <c r="F74" s="316"/>
      <c r="G74" s="316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93"/>
      <c r="S74" s="175"/>
      <c r="T74" s="175"/>
    </row>
    <row r="75" spans="1:20" x14ac:dyDescent="0.2">
      <c r="A75" s="176"/>
      <c r="B75" s="177"/>
      <c r="C75" s="178">
        <v>98.6</v>
      </c>
      <c r="D75" s="179"/>
      <c r="E75" s="180">
        <v>98.6</v>
      </c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93"/>
      <c r="S75" s="175"/>
      <c r="T75" s="175"/>
    </row>
    <row r="76" spans="1:20" x14ac:dyDescent="0.2">
      <c r="A76" s="176"/>
      <c r="B76" s="177"/>
      <c r="C76" s="303"/>
      <c r="D76" s="304"/>
      <c r="E76" s="304"/>
      <c r="F76" s="304"/>
      <c r="G76" s="304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93"/>
      <c r="S76" s="175"/>
      <c r="T76" s="175"/>
    </row>
    <row r="77" spans="1:20" s="235" customFormat="1" x14ac:dyDescent="0.2">
      <c r="A77" s="167">
        <v>17</v>
      </c>
      <c r="B77" s="168" t="s">
        <v>132</v>
      </c>
      <c r="C77" s="169" t="s">
        <v>133</v>
      </c>
      <c r="D77" s="170" t="s">
        <v>68</v>
      </c>
      <c r="E77" s="171">
        <v>8.6999999999999993</v>
      </c>
      <c r="F77" s="172">
        <v>0</v>
      </c>
      <c r="G77" s="173">
        <f>ROUND(E77*F77,2)</f>
        <v>0</v>
      </c>
      <c r="H77" s="172">
        <v>2225.08</v>
      </c>
      <c r="I77" s="173">
        <f>ROUND(E77*H77,2)</f>
        <v>19358.2</v>
      </c>
      <c r="J77" s="172">
        <v>609.91999999999996</v>
      </c>
      <c r="K77" s="173">
        <f>ROUND(E77*J77,2)</f>
        <v>5306.3</v>
      </c>
      <c r="L77" s="173">
        <v>15</v>
      </c>
      <c r="M77" s="173">
        <f>G77*(1+L77/100)</f>
        <v>0</v>
      </c>
      <c r="N77" s="173">
        <v>2.5249999999999999</v>
      </c>
      <c r="O77" s="173">
        <f>ROUND(E77*N77,2)</f>
        <v>21.97</v>
      </c>
      <c r="P77" s="173">
        <v>0</v>
      </c>
      <c r="Q77" s="173">
        <f>ROUND(E77*P77,2)</f>
        <v>0</v>
      </c>
      <c r="R77" s="192" t="s">
        <v>123</v>
      </c>
      <c r="S77" s="173" t="s">
        <v>115</v>
      </c>
      <c r="T77" s="174" t="s">
        <v>115</v>
      </c>
    </row>
    <row r="78" spans="1:20" x14ac:dyDescent="0.2">
      <c r="A78" s="176"/>
      <c r="B78" s="177"/>
      <c r="C78" s="315" t="s">
        <v>231</v>
      </c>
      <c r="D78" s="316"/>
      <c r="E78" s="316"/>
      <c r="F78" s="316"/>
      <c r="G78" s="316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93"/>
      <c r="S78" s="175"/>
      <c r="T78" s="175"/>
    </row>
    <row r="79" spans="1:20" x14ac:dyDescent="0.2">
      <c r="A79" s="176"/>
      <c r="B79" s="177"/>
      <c r="C79" s="178">
        <v>8.6999999999999993</v>
      </c>
      <c r="D79" s="179"/>
      <c r="E79" s="180">
        <v>8.6999999999999993</v>
      </c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93"/>
      <c r="S79" s="175"/>
      <c r="T79" s="175"/>
    </row>
    <row r="80" spans="1:20" x14ac:dyDescent="0.2">
      <c r="A80" s="176"/>
      <c r="B80" s="177"/>
      <c r="C80" s="303"/>
      <c r="D80" s="304"/>
      <c r="E80" s="304"/>
      <c r="F80" s="304"/>
      <c r="G80" s="304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93"/>
      <c r="S80" s="175"/>
      <c r="T80" s="175"/>
    </row>
    <row r="81" spans="1:20" s="235" customFormat="1" x14ac:dyDescent="0.2">
      <c r="A81" s="167">
        <v>18</v>
      </c>
      <c r="B81" s="168" t="s">
        <v>134</v>
      </c>
      <c r="C81" s="169" t="s">
        <v>188</v>
      </c>
      <c r="D81" s="170" t="s">
        <v>135</v>
      </c>
      <c r="E81" s="171">
        <v>98.6</v>
      </c>
      <c r="F81" s="172">
        <v>0</v>
      </c>
      <c r="G81" s="173">
        <f>ROUND(E81*F81,2)</f>
        <v>0</v>
      </c>
      <c r="H81" s="172">
        <v>191</v>
      </c>
      <c r="I81" s="173">
        <f>ROUND(E81*H81,2)</f>
        <v>18832.599999999999</v>
      </c>
      <c r="J81" s="172">
        <v>0</v>
      </c>
      <c r="K81" s="173">
        <f>ROUND(E81*J81,2)</f>
        <v>0</v>
      </c>
      <c r="L81" s="173">
        <v>15</v>
      </c>
      <c r="M81" s="173">
        <f>G81*(1+L81/100)</f>
        <v>0</v>
      </c>
      <c r="N81" s="173">
        <v>1.2999999999999999E-2</v>
      </c>
      <c r="O81" s="173">
        <f>ROUND(E81*N81,2)</f>
        <v>1.28</v>
      </c>
      <c r="P81" s="173">
        <v>0</v>
      </c>
      <c r="Q81" s="173">
        <f>ROUND(E81*P81,2)</f>
        <v>0</v>
      </c>
      <c r="R81" s="192"/>
      <c r="S81" s="173" t="s">
        <v>96</v>
      </c>
      <c r="T81" s="174" t="s">
        <v>97</v>
      </c>
    </row>
    <row r="82" spans="1:20" x14ac:dyDescent="0.2">
      <c r="A82" s="176"/>
      <c r="B82" s="177"/>
      <c r="C82" s="178">
        <v>98.6</v>
      </c>
      <c r="D82" s="179"/>
      <c r="E82" s="180">
        <v>98.6</v>
      </c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93"/>
      <c r="S82" s="175"/>
      <c r="T82" s="175"/>
    </row>
    <row r="83" spans="1:20" x14ac:dyDescent="0.2">
      <c r="A83" s="176"/>
      <c r="B83" s="177"/>
      <c r="C83" s="188"/>
      <c r="D83" s="189"/>
      <c r="E83" s="189"/>
      <c r="F83" s="189"/>
      <c r="G83" s="189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93"/>
      <c r="S83" s="175"/>
      <c r="T83" s="175"/>
    </row>
    <row r="84" spans="1:20" x14ac:dyDescent="0.2">
      <c r="A84" s="160" t="s">
        <v>65</v>
      </c>
      <c r="B84" s="161" t="s">
        <v>136</v>
      </c>
      <c r="C84" s="162" t="s">
        <v>137</v>
      </c>
      <c r="D84" s="163"/>
      <c r="E84" s="164"/>
      <c r="F84" s="165"/>
      <c r="G84" s="165">
        <f>SUMIF(AG85:AG88,"&lt;&gt;NOR",G85:G88)</f>
        <v>0</v>
      </c>
      <c r="H84" s="165"/>
      <c r="I84" s="165">
        <f>SUM(I85:I88)</f>
        <v>0</v>
      </c>
      <c r="J84" s="165"/>
      <c r="K84" s="165">
        <f>SUM(K85:K88)</f>
        <v>4534</v>
      </c>
      <c r="L84" s="165"/>
      <c r="M84" s="165">
        <f>SUM(M85:M88)</f>
        <v>0</v>
      </c>
      <c r="N84" s="165"/>
      <c r="O84" s="165">
        <f>SUM(O85:O88)</f>
        <v>0</v>
      </c>
      <c r="P84" s="165"/>
      <c r="Q84" s="165">
        <f>SUM(Q85:Q88)</f>
        <v>0</v>
      </c>
      <c r="R84" s="194"/>
      <c r="S84" s="165"/>
      <c r="T84" s="166"/>
    </row>
    <row r="85" spans="1:20" x14ac:dyDescent="0.2">
      <c r="A85" s="167">
        <v>19</v>
      </c>
      <c r="B85" s="168" t="s">
        <v>194</v>
      </c>
      <c r="C85" s="169" t="s">
        <v>138</v>
      </c>
      <c r="D85" s="170" t="s">
        <v>139</v>
      </c>
      <c r="E85" s="171">
        <v>10</v>
      </c>
      <c r="F85" s="172">
        <v>0</v>
      </c>
      <c r="G85" s="173">
        <f>ROUND(E85*F85,2)</f>
        <v>0</v>
      </c>
      <c r="H85" s="172">
        <v>0</v>
      </c>
      <c r="I85" s="173">
        <f>ROUND(E85*H85,2)</f>
        <v>0</v>
      </c>
      <c r="J85" s="172">
        <v>353.4</v>
      </c>
      <c r="K85" s="173">
        <f>ROUND(E85*J85,2)</f>
        <v>3534</v>
      </c>
      <c r="L85" s="173">
        <v>15</v>
      </c>
      <c r="M85" s="173">
        <f>G85*(1+L85/100)</f>
        <v>0</v>
      </c>
      <c r="N85" s="173">
        <v>0</v>
      </c>
      <c r="O85" s="173">
        <f>ROUND(E85*N85,2)</f>
        <v>0</v>
      </c>
      <c r="P85" s="173">
        <v>0</v>
      </c>
      <c r="Q85" s="173">
        <f>ROUND(E85*P85,2)</f>
        <v>0</v>
      </c>
      <c r="R85" s="192"/>
      <c r="S85" s="173" t="s">
        <v>96</v>
      </c>
      <c r="T85" s="174" t="s">
        <v>97</v>
      </c>
    </row>
    <row r="86" spans="1:20" x14ac:dyDescent="0.2">
      <c r="A86" s="176"/>
      <c r="B86" s="177"/>
      <c r="C86" s="319"/>
      <c r="D86" s="320"/>
      <c r="E86" s="320"/>
      <c r="F86" s="320"/>
      <c r="G86" s="320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93"/>
      <c r="S86" s="175"/>
      <c r="T86" s="175"/>
    </row>
    <row r="87" spans="1:20" x14ac:dyDescent="0.2">
      <c r="A87" s="167">
        <v>20</v>
      </c>
      <c r="B87" s="168" t="s">
        <v>195</v>
      </c>
      <c r="C87" s="169" t="s">
        <v>140</v>
      </c>
      <c r="D87" s="170" t="s">
        <v>141</v>
      </c>
      <c r="E87" s="171">
        <v>1</v>
      </c>
      <c r="F87" s="172">
        <v>0</v>
      </c>
      <c r="G87" s="173">
        <f>ROUND(E87*F87,2)</f>
        <v>0</v>
      </c>
      <c r="H87" s="172">
        <v>0</v>
      </c>
      <c r="I87" s="173">
        <f>ROUND(E87*H87,2)</f>
        <v>0</v>
      </c>
      <c r="J87" s="172">
        <v>1000</v>
      </c>
      <c r="K87" s="173">
        <f>ROUND(E87*J87,2)</f>
        <v>1000</v>
      </c>
      <c r="L87" s="173">
        <v>15</v>
      </c>
      <c r="M87" s="173">
        <f>G87*(1+L87/100)</f>
        <v>0</v>
      </c>
      <c r="N87" s="173">
        <v>0</v>
      </c>
      <c r="O87" s="173">
        <f>ROUND(E87*N87,2)</f>
        <v>0</v>
      </c>
      <c r="P87" s="173">
        <v>0</v>
      </c>
      <c r="Q87" s="173">
        <f>ROUND(E87*P87,2)</f>
        <v>0</v>
      </c>
      <c r="R87" s="192"/>
      <c r="S87" s="173" t="s">
        <v>96</v>
      </c>
      <c r="T87" s="174" t="s">
        <v>97</v>
      </c>
    </row>
    <row r="88" spans="1:20" x14ac:dyDescent="0.2">
      <c r="A88" s="176"/>
      <c r="B88" s="177"/>
      <c r="C88" s="319"/>
      <c r="D88" s="320"/>
      <c r="E88" s="320"/>
      <c r="F88" s="320"/>
      <c r="G88" s="320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93"/>
      <c r="S88" s="175"/>
      <c r="T88" s="175"/>
    </row>
    <row r="89" spans="1:20" x14ac:dyDescent="0.2">
      <c r="A89" s="160" t="s">
        <v>65</v>
      </c>
      <c r="B89" s="161" t="s">
        <v>142</v>
      </c>
      <c r="C89" s="162" t="s">
        <v>143</v>
      </c>
      <c r="D89" s="163"/>
      <c r="E89" s="164"/>
      <c r="F89" s="165"/>
      <c r="G89" s="165">
        <f>SUMIF(AG90:AG93,"&lt;&gt;NOR",G90:G93)</f>
        <v>0</v>
      </c>
      <c r="H89" s="165"/>
      <c r="I89" s="165">
        <f>SUM(I90:I93)</f>
        <v>0</v>
      </c>
      <c r="J89" s="165"/>
      <c r="K89" s="165">
        <f>SUM(K90:K93)</f>
        <v>1992</v>
      </c>
      <c r="L89" s="165"/>
      <c r="M89" s="165">
        <f>SUM(M90:M93)</f>
        <v>0</v>
      </c>
      <c r="N89" s="165"/>
      <c r="O89" s="165">
        <f>SUM(O90:O93)</f>
        <v>0</v>
      </c>
      <c r="P89" s="165"/>
      <c r="Q89" s="165">
        <f>SUM(Q90:Q93)</f>
        <v>1.2</v>
      </c>
      <c r="R89" s="194"/>
      <c r="S89" s="165"/>
      <c r="T89" s="166"/>
    </row>
    <row r="90" spans="1:20" s="235" customFormat="1" x14ac:dyDescent="0.2">
      <c r="A90" s="167">
        <v>21</v>
      </c>
      <c r="B90" s="168" t="s">
        <v>144</v>
      </c>
      <c r="C90" s="169" t="s">
        <v>145</v>
      </c>
      <c r="D90" s="170" t="s">
        <v>68</v>
      </c>
      <c r="E90" s="171">
        <v>0.6</v>
      </c>
      <c r="F90" s="172">
        <v>0</v>
      </c>
      <c r="G90" s="173">
        <f>ROUND(E90*F90,2)</f>
        <v>0</v>
      </c>
      <c r="H90" s="172">
        <v>0</v>
      </c>
      <c r="I90" s="173">
        <f>ROUND(E90*H90,2)</f>
        <v>0</v>
      </c>
      <c r="J90" s="172">
        <v>3320</v>
      </c>
      <c r="K90" s="173">
        <f>ROUND(E90*J90,2)</f>
        <v>1992</v>
      </c>
      <c r="L90" s="173">
        <v>15</v>
      </c>
      <c r="M90" s="173">
        <f>G90*(1+L90/100)</f>
        <v>0</v>
      </c>
      <c r="N90" s="173">
        <v>0</v>
      </c>
      <c r="O90" s="173">
        <f>ROUND(E90*N90,2)</f>
        <v>0</v>
      </c>
      <c r="P90" s="173">
        <v>2</v>
      </c>
      <c r="Q90" s="173">
        <f>ROUND(E90*P90,2)</f>
        <v>1.2</v>
      </c>
      <c r="R90" s="192" t="s">
        <v>146</v>
      </c>
      <c r="S90" s="173" t="s">
        <v>115</v>
      </c>
      <c r="T90" s="174" t="s">
        <v>115</v>
      </c>
    </row>
    <row r="91" spans="1:20" s="235" customFormat="1" x14ac:dyDescent="0.2">
      <c r="A91" s="176"/>
      <c r="B91" s="177"/>
      <c r="C91" s="237" t="s">
        <v>232</v>
      </c>
      <c r="D91" s="238"/>
      <c r="E91" s="239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93"/>
      <c r="S91" s="175"/>
      <c r="T91" s="175"/>
    </row>
    <row r="92" spans="1:20" x14ac:dyDescent="0.2">
      <c r="A92" s="176"/>
      <c r="B92" s="177"/>
      <c r="C92" s="178" t="s">
        <v>233</v>
      </c>
      <c r="D92" s="179"/>
      <c r="E92" s="180">
        <v>0.6</v>
      </c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93"/>
      <c r="S92" s="175"/>
      <c r="T92" s="175"/>
    </row>
    <row r="93" spans="1:20" x14ac:dyDescent="0.2">
      <c r="A93" s="176"/>
      <c r="B93" s="177"/>
      <c r="C93" s="303"/>
      <c r="D93" s="304"/>
      <c r="E93" s="304"/>
      <c r="F93" s="304"/>
      <c r="G93" s="304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93"/>
      <c r="S93" s="175"/>
      <c r="T93" s="175"/>
    </row>
    <row r="94" spans="1:20" x14ac:dyDescent="0.2">
      <c r="A94" s="160" t="s">
        <v>65</v>
      </c>
      <c r="B94" s="161" t="s">
        <v>52</v>
      </c>
      <c r="C94" s="162" t="s">
        <v>53</v>
      </c>
      <c r="D94" s="163"/>
      <c r="E94" s="164"/>
      <c r="F94" s="165"/>
      <c r="G94" s="165">
        <f>SUMIF(AG95:AG98,"&lt;&gt;NOR",G95:G98)</f>
        <v>0</v>
      </c>
      <c r="H94" s="165"/>
      <c r="I94" s="165">
        <f>SUM(I95:I98)</f>
        <v>0</v>
      </c>
      <c r="J94" s="165"/>
      <c r="K94" s="165">
        <f>SUM(K95:K98)</f>
        <v>34725</v>
      </c>
      <c r="L94" s="165"/>
      <c r="M94" s="165">
        <f>SUM(M95:M98)</f>
        <v>0</v>
      </c>
      <c r="N94" s="165"/>
      <c r="O94" s="165">
        <f>SUM(O95:O98)</f>
        <v>0</v>
      </c>
      <c r="P94" s="165"/>
      <c r="Q94" s="165">
        <f>SUM(Q95:Q98)</f>
        <v>0</v>
      </c>
      <c r="R94" s="194"/>
      <c r="S94" s="165"/>
      <c r="T94" s="166"/>
    </row>
    <row r="95" spans="1:20" x14ac:dyDescent="0.2">
      <c r="A95" s="167">
        <v>22</v>
      </c>
      <c r="B95" s="168" t="s">
        <v>147</v>
      </c>
      <c r="C95" s="169" t="s">
        <v>190</v>
      </c>
      <c r="D95" s="170" t="s">
        <v>69</v>
      </c>
      <c r="E95" s="171">
        <v>92.6</v>
      </c>
      <c r="F95" s="172">
        <v>0</v>
      </c>
      <c r="G95" s="173">
        <f>ROUND(E95*F95,2)</f>
        <v>0</v>
      </c>
      <c r="H95" s="172">
        <v>0</v>
      </c>
      <c r="I95" s="173">
        <f>ROUND(E95*H95,2)</f>
        <v>0</v>
      </c>
      <c r="J95" s="172">
        <v>375</v>
      </c>
      <c r="K95" s="173">
        <f>ROUND(E95*J95,2)</f>
        <v>34725</v>
      </c>
      <c r="L95" s="173">
        <v>15</v>
      </c>
      <c r="M95" s="173">
        <f>G95*(1+L95/100)</f>
        <v>0</v>
      </c>
      <c r="N95" s="173">
        <v>0</v>
      </c>
      <c r="O95" s="173">
        <f>ROUND(E95*N95,2)</f>
        <v>0</v>
      </c>
      <c r="P95" s="173">
        <v>0</v>
      </c>
      <c r="Q95" s="173">
        <f>ROUND(E95*P95,2)</f>
        <v>0</v>
      </c>
      <c r="R95" s="192" t="s">
        <v>118</v>
      </c>
      <c r="S95" s="173" t="s">
        <v>115</v>
      </c>
      <c r="T95" s="174" t="s">
        <v>115</v>
      </c>
    </row>
    <row r="96" spans="1:20" x14ac:dyDescent="0.2">
      <c r="A96" s="176"/>
      <c r="B96" s="177"/>
      <c r="C96" s="315" t="s">
        <v>234</v>
      </c>
      <c r="D96" s="316"/>
      <c r="E96" s="316"/>
      <c r="F96" s="316"/>
      <c r="G96" s="316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93"/>
      <c r="S96" s="175"/>
      <c r="T96" s="175"/>
    </row>
    <row r="97" spans="1:20" x14ac:dyDescent="0.2">
      <c r="A97" s="176"/>
      <c r="B97" s="177"/>
      <c r="C97" s="178" t="s">
        <v>235</v>
      </c>
      <c r="D97" s="179"/>
      <c r="E97" s="180">
        <v>92.6</v>
      </c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93"/>
      <c r="S97" s="175"/>
      <c r="T97" s="175"/>
    </row>
    <row r="98" spans="1:20" x14ac:dyDescent="0.2">
      <c r="A98" s="176"/>
      <c r="B98" s="177"/>
      <c r="C98" s="303"/>
      <c r="D98" s="304"/>
      <c r="E98" s="304"/>
      <c r="F98" s="304"/>
      <c r="G98" s="304"/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93"/>
      <c r="S98" s="175"/>
      <c r="T98" s="175"/>
    </row>
    <row r="99" spans="1:20" s="235" customFormat="1" x14ac:dyDescent="0.2">
      <c r="A99" s="160" t="s">
        <v>65</v>
      </c>
      <c r="B99" s="161" t="s">
        <v>196</v>
      </c>
      <c r="C99" s="162" t="s">
        <v>250</v>
      </c>
      <c r="D99" s="163"/>
      <c r="E99" s="164"/>
      <c r="F99" s="165"/>
      <c r="G99" s="165">
        <f>SUMIF(AG100:AG112,"&lt;&gt;NOR",G100:G112)</f>
        <v>0</v>
      </c>
      <c r="H99" s="165"/>
      <c r="I99" s="165">
        <f>SUM(I100:I112)</f>
        <v>205.84</v>
      </c>
      <c r="J99" s="165"/>
      <c r="K99" s="165">
        <f>SUM(K100:K112)</f>
        <v>1806.16</v>
      </c>
      <c r="L99" s="165"/>
      <c r="M99" s="165">
        <f>SUM(M100:M112)</f>
        <v>0</v>
      </c>
      <c r="N99" s="165"/>
      <c r="O99" s="165">
        <f>SUM(O100:O112)</f>
        <v>0</v>
      </c>
      <c r="P99" s="165"/>
      <c r="Q99" s="165">
        <f>SUM(Q100:Q112)</f>
        <v>0</v>
      </c>
      <c r="R99" s="194"/>
      <c r="S99" s="165"/>
      <c r="T99" s="166"/>
    </row>
    <row r="100" spans="1:20" s="235" customFormat="1" ht="126" customHeight="1" x14ac:dyDescent="0.2">
      <c r="A100" s="167">
        <v>23</v>
      </c>
      <c r="B100" s="168" t="s">
        <v>168</v>
      </c>
      <c r="C100" s="169" t="s">
        <v>251</v>
      </c>
      <c r="D100" s="170" t="s">
        <v>189</v>
      </c>
      <c r="E100" s="171">
        <v>1</v>
      </c>
      <c r="F100" s="172">
        <v>0</v>
      </c>
      <c r="G100" s="173">
        <f t="shared" ref="G100:G105" si="18">ROUND(E100*F100,2)</f>
        <v>0</v>
      </c>
      <c r="H100" s="172">
        <v>51.46</v>
      </c>
      <c r="I100" s="173">
        <f>ROUND(E100*H100,2)</f>
        <v>51.46</v>
      </c>
      <c r="J100" s="172">
        <v>451.54</v>
      </c>
      <c r="K100" s="173">
        <f>ROUND(E100*J100,2)</f>
        <v>451.54</v>
      </c>
      <c r="L100" s="173">
        <v>15</v>
      </c>
      <c r="M100" s="173">
        <f>G100*(1+L100/100)</f>
        <v>0</v>
      </c>
      <c r="N100" s="173">
        <v>0</v>
      </c>
      <c r="O100" s="173">
        <f>ROUND(E100*N100,2)</f>
        <v>0</v>
      </c>
      <c r="P100" s="173">
        <v>0</v>
      </c>
      <c r="Q100" s="173">
        <f>ROUND(E100*P100,2)</f>
        <v>0</v>
      </c>
      <c r="R100" s="192"/>
      <c r="S100" s="173" t="s">
        <v>96</v>
      </c>
      <c r="T100" s="174" t="s">
        <v>97</v>
      </c>
    </row>
    <row r="101" spans="1:20" s="235" customFormat="1" ht="144" customHeight="1" x14ac:dyDescent="0.2">
      <c r="A101" s="167">
        <v>24</v>
      </c>
      <c r="B101" s="168" t="s">
        <v>168</v>
      </c>
      <c r="C101" s="169" t="s">
        <v>252</v>
      </c>
      <c r="D101" s="170" t="s">
        <v>189</v>
      </c>
      <c r="E101" s="171">
        <v>1</v>
      </c>
      <c r="F101" s="172">
        <v>0</v>
      </c>
      <c r="G101" s="173">
        <f t="shared" si="18"/>
        <v>0</v>
      </c>
      <c r="H101" s="172"/>
      <c r="I101" s="173"/>
      <c r="J101" s="172"/>
      <c r="K101" s="173"/>
      <c r="L101" s="173"/>
      <c r="M101" s="173"/>
      <c r="N101" s="173"/>
      <c r="O101" s="173"/>
      <c r="P101" s="173"/>
      <c r="Q101" s="173"/>
      <c r="R101" s="192"/>
      <c r="S101" s="173"/>
      <c r="T101" s="174"/>
    </row>
    <row r="102" spans="1:20" s="235" customFormat="1" ht="141.6" customHeight="1" x14ac:dyDescent="0.2">
      <c r="A102" s="167">
        <v>25</v>
      </c>
      <c r="B102" s="168" t="s">
        <v>168</v>
      </c>
      <c r="C102" s="169" t="s">
        <v>257</v>
      </c>
      <c r="D102" s="170" t="s">
        <v>189</v>
      </c>
      <c r="E102" s="171">
        <v>1</v>
      </c>
      <c r="F102" s="172">
        <v>0</v>
      </c>
      <c r="G102" s="173">
        <f t="shared" si="18"/>
        <v>0</v>
      </c>
      <c r="H102" s="172"/>
      <c r="I102" s="173"/>
      <c r="J102" s="172"/>
      <c r="K102" s="173"/>
      <c r="L102" s="173"/>
      <c r="M102" s="173"/>
      <c r="N102" s="173"/>
      <c r="O102" s="173"/>
      <c r="P102" s="173"/>
      <c r="Q102" s="173"/>
      <c r="R102" s="192"/>
      <c r="S102" s="173"/>
      <c r="T102" s="174"/>
    </row>
    <row r="103" spans="1:20" s="235" customFormat="1" ht="141.6" customHeight="1" x14ac:dyDescent="0.2">
      <c r="A103" s="167">
        <v>26</v>
      </c>
      <c r="B103" s="168" t="s">
        <v>168</v>
      </c>
      <c r="C103" s="169" t="s">
        <v>255</v>
      </c>
      <c r="D103" s="170" t="s">
        <v>189</v>
      </c>
      <c r="E103" s="171">
        <v>1</v>
      </c>
      <c r="F103" s="172">
        <v>0</v>
      </c>
      <c r="G103" s="173">
        <f t="shared" si="18"/>
        <v>0</v>
      </c>
      <c r="H103" s="172"/>
      <c r="I103" s="173"/>
      <c r="J103" s="172"/>
      <c r="K103" s="173"/>
      <c r="L103" s="173"/>
      <c r="M103" s="173"/>
      <c r="N103" s="173"/>
      <c r="O103" s="173"/>
      <c r="P103" s="173"/>
      <c r="Q103" s="173"/>
      <c r="R103" s="192"/>
      <c r="S103" s="173"/>
      <c r="T103" s="174"/>
    </row>
    <row r="104" spans="1:20" s="235" customFormat="1" ht="160.15" customHeight="1" x14ac:dyDescent="0.2">
      <c r="A104" s="167">
        <v>27</v>
      </c>
      <c r="B104" s="168" t="s">
        <v>168</v>
      </c>
      <c r="C104" s="169" t="s">
        <v>253</v>
      </c>
      <c r="D104" s="170" t="s">
        <v>189</v>
      </c>
      <c r="E104" s="171">
        <v>1</v>
      </c>
      <c r="F104" s="172">
        <v>0</v>
      </c>
      <c r="G104" s="173">
        <f t="shared" si="18"/>
        <v>0</v>
      </c>
      <c r="H104" s="172"/>
      <c r="I104" s="173"/>
      <c r="J104" s="172"/>
      <c r="K104" s="173"/>
      <c r="L104" s="173"/>
      <c r="M104" s="173"/>
      <c r="N104" s="173"/>
      <c r="O104" s="173"/>
      <c r="P104" s="173"/>
      <c r="Q104" s="173"/>
      <c r="R104" s="192"/>
      <c r="S104" s="173"/>
      <c r="T104" s="174"/>
    </row>
    <row r="105" spans="1:20" s="235" customFormat="1" ht="172.15" customHeight="1" x14ac:dyDescent="0.2">
      <c r="A105" s="167">
        <v>28</v>
      </c>
      <c r="B105" s="168" t="s">
        <v>168</v>
      </c>
      <c r="C105" s="169" t="s">
        <v>258</v>
      </c>
      <c r="D105" s="170" t="s">
        <v>189</v>
      </c>
      <c r="E105" s="171">
        <v>1</v>
      </c>
      <c r="F105" s="172">
        <v>0</v>
      </c>
      <c r="G105" s="173">
        <f t="shared" si="18"/>
        <v>0</v>
      </c>
      <c r="H105" s="172"/>
      <c r="I105" s="173"/>
      <c r="J105" s="172"/>
      <c r="K105" s="173"/>
      <c r="L105" s="173"/>
      <c r="M105" s="173"/>
      <c r="N105" s="173"/>
      <c r="O105" s="173"/>
      <c r="P105" s="173"/>
      <c r="Q105" s="173"/>
      <c r="R105" s="192"/>
      <c r="S105" s="173"/>
      <c r="T105" s="174"/>
    </row>
    <row r="106" spans="1:20" s="235" customFormat="1" ht="173.45" customHeight="1" x14ac:dyDescent="0.2">
      <c r="A106" s="167">
        <v>29</v>
      </c>
      <c r="B106" s="168" t="s">
        <v>168</v>
      </c>
      <c r="C106" s="169" t="s">
        <v>256</v>
      </c>
      <c r="D106" s="170" t="s">
        <v>189</v>
      </c>
      <c r="E106" s="171">
        <v>1</v>
      </c>
      <c r="F106" s="172">
        <v>0</v>
      </c>
      <c r="G106" s="173">
        <f t="shared" ref="G106:G108" si="19">ROUND(E106*F106,2)</f>
        <v>0</v>
      </c>
      <c r="H106" s="172"/>
      <c r="I106" s="173"/>
      <c r="J106" s="172"/>
      <c r="K106" s="173"/>
      <c r="L106" s="173"/>
      <c r="M106" s="173"/>
      <c r="N106" s="173"/>
      <c r="O106" s="173"/>
      <c r="P106" s="173"/>
      <c r="Q106" s="173"/>
      <c r="R106" s="192"/>
      <c r="S106" s="173"/>
      <c r="T106" s="174"/>
    </row>
    <row r="107" spans="1:20" s="235" customFormat="1" ht="167.45" customHeight="1" x14ac:dyDescent="0.2">
      <c r="A107" s="167">
        <v>30</v>
      </c>
      <c r="B107" s="168" t="s">
        <v>168</v>
      </c>
      <c r="C107" s="169" t="s">
        <v>254</v>
      </c>
      <c r="D107" s="170" t="s">
        <v>189</v>
      </c>
      <c r="E107" s="171">
        <v>1</v>
      </c>
      <c r="F107" s="172">
        <v>0</v>
      </c>
      <c r="G107" s="173">
        <f t="shared" si="19"/>
        <v>0</v>
      </c>
      <c r="H107" s="172"/>
      <c r="I107" s="173"/>
      <c r="J107" s="172"/>
      <c r="K107" s="173"/>
      <c r="L107" s="173"/>
      <c r="M107" s="173"/>
      <c r="N107" s="173"/>
      <c r="O107" s="173"/>
      <c r="P107" s="173"/>
      <c r="Q107" s="173"/>
      <c r="R107" s="192"/>
      <c r="S107" s="173"/>
      <c r="T107" s="174"/>
    </row>
    <row r="108" spans="1:20" s="235" customFormat="1" ht="159" customHeight="1" x14ac:dyDescent="0.2">
      <c r="A108" s="167">
        <v>31</v>
      </c>
      <c r="B108" s="168" t="s">
        <v>168</v>
      </c>
      <c r="C108" s="169" t="s">
        <v>261</v>
      </c>
      <c r="D108" s="170" t="s">
        <v>189</v>
      </c>
      <c r="E108" s="171">
        <v>1</v>
      </c>
      <c r="F108" s="172">
        <v>0</v>
      </c>
      <c r="G108" s="173">
        <f t="shared" si="19"/>
        <v>0</v>
      </c>
      <c r="H108" s="172"/>
      <c r="I108" s="173"/>
      <c r="J108" s="172"/>
      <c r="K108" s="173"/>
      <c r="L108" s="173"/>
      <c r="M108" s="173"/>
      <c r="N108" s="173"/>
      <c r="O108" s="173"/>
      <c r="P108" s="173"/>
      <c r="Q108" s="173"/>
      <c r="R108" s="192"/>
      <c r="S108" s="173"/>
      <c r="T108" s="174"/>
    </row>
    <row r="109" spans="1:20" s="235" customFormat="1" ht="159" customHeight="1" x14ac:dyDescent="0.2">
      <c r="A109" s="167">
        <v>32</v>
      </c>
      <c r="B109" s="168" t="s">
        <v>168</v>
      </c>
      <c r="C109" s="169" t="s">
        <v>255</v>
      </c>
      <c r="D109" s="170" t="s">
        <v>189</v>
      </c>
      <c r="E109" s="171">
        <v>1</v>
      </c>
      <c r="F109" s="172">
        <v>0</v>
      </c>
      <c r="G109" s="173">
        <f t="shared" ref="G109" si="20">ROUND(E109*F109,2)</f>
        <v>0</v>
      </c>
      <c r="H109" s="172"/>
      <c r="I109" s="173"/>
      <c r="J109" s="172"/>
      <c r="K109" s="173"/>
      <c r="L109" s="173"/>
      <c r="M109" s="173"/>
      <c r="N109" s="173"/>
      <c r="O109" s="173"/>
      <c r="P109" s="173"/>
      <c r="Q109" s="173"/>
      <c r="R109" s="192"/>
      <c r="S109" s="173"/>
      <c r="T109" s="174"/>
    </row>
    <row r="110" spans="1:20" s="235" customFormat="1" ht="147.6" customHeight="1" x14ac:dyDescent="0.2">
      <c r="A110" s="167">
        <v>33</v>
      </c>
      <c r="B110" s="168" t="s">
        <v>168</v>
      </c>
      <c r="C110" s="169" t="s">
        <v>259</v>
      </c>
      <c r="D110" s="170" t="s">
        <v>80</v>
      </c>
      <c r="E110" s="171">
        <v>1</v>
      </c>
      <c r="F110" s="172">
        <v>0</v>
      </c>
      <c r="G110" s="173">
        <f t="shared" ref="G110:G111" si="21">ROUND(E110*F110,2)</f>
        <v>0</v>
      </c>
      <c r="H110" s="172">
        <v>51.46</v>
      </c>
      <c r="I110" s="173">
        <f t="shared" ref="I110:I111" si="22">ROUND(E110*H110,2)</f>
        <v>51.46</v>
      </c>
      <c r="J110" s="172">
        <v>451.54</v>
      </c>
      <c r="K110" s="173">
        <f t="shared" ref="K110:K111" si="23">ROUND(E110*J110,2)</f>
        <v>451.54</v>
      </c>
      <c r="L110" s="173">
        <v>15</v>
      </c>
      <c r="M110" s="173">
        <f t="shared" ref="M110:M111" si="24">G110*(1+L110/100)</f>
        <v>0</v>
      </c>
      <c r="N110" s="173">
        <v>0</v>
      </c>
      <c r="O110" s="173">
        <f t="shared" ref="O110:O111" si="25">ROUND(E110*N110,2)</f>
        <v>0</v>
      </c>
      <c r="P110" s="173">
        <v>0</v>
      </c>
      <c r="Q110" s="173">
        <f t="shared" ref="Q110:Q111" si="26">ROUND(E110*P110,2)</f>
        <v>0</v>
      </c>
      <c r="R110" s="192"/>
      <c r="S110" s="173" t="s">
        <v>96</v>
      </c>
      <c r="T110" s="174" t="s">
        <v>97</v>
      </c>
    </row>
    <row r="111" spans="1:20" s="235" customFormat="1" ht="164.25" customHeight="1" x14ac:dyDescent="0.2">
      <c r="A111" s="167">
        <v>34</v>
      </c>
      <c r="B111" s="168" t="s">
        <v>168</v>
      </c>
      <c r="C111" s="169" t="s">
        <v>260</v>
      </c>
      <c r="D111" s="170" t="s">
        <v>80</v>
      </c>
      <c r="E111" s="171">
        <v>1</v>
      </c>
      <c r="F111" s="172">
        <v>0</v>
      </c>
      <c r="G111" s="173">
        <f t="shared" si="21"/>
        <v>0</v>
      </c>
      <c r="H111" s="172">
        <v>51.46</v>
      </c>
      <c r="I111" s="173">
        <f t="shared" si="22"/>
        <v>51.46</v>
      </c>
      <c r="J111" s="172">
        <v>451.54</v>
      </c>
      <c r="K111" s="173">
        <f t="shared" si="23"/>
        <v>451.54</v>
      </c>
      <c r="L111" s="173">
        <v>15</v>
      </c>
      <c r="M111" s="173">
        <f t="shared" si="24"/>
        <v>0</v>
      </c>
      <c r="N111" s="173">
        <v>0</v>
      </c>
      <c r="O111" s="173">
        <f t="shared" si="25"/>
        <v>0</v>
      </c>
      <c r="P111" s="173">
        <v>0</v>
      </c>
      <c r="Q111" s="173">
        <f t="shared" si="26"/>
        <v>0</v>
      </c>
      <c r="R111" s="192"/>
      <c r="S111" s="173" t="s">
        <v>96</v>
      </c>
      <c r="T111" s="174" t="s">
        <v>97</v>
      </c>
    </row>
    <row r="112" spans="1:20" s="235" customFormat="1" x14ac:dyDescent="0.2">
      <c r="A112" s="167">
        <v>35</v>
      </c>
      <c r="B112" s="168" t="s">
        <v>168</v>
      </c>
      <c r="C112" s="169" t="s">
        <v>197</v>
      </c>
      <c r="D112" s="170" t="s">
        <v>80</v>
      </c>
      <c r="E112" s="171">
        <v>1</v>
      </c>
      <c r="F112" s="172">
        <v>0</v>
      </c>
      <c r="G112" s="173">
        <f t="shared" ref="G112" si="27">ROUND(E112*F112,2)</f>
        <v>0</v>
      </c>
      <c r="H112" s="172">
        <v>51.46</v>
      </c>
      <c r="I112" s="173">
        <f t="shared" ref="I112" si="28">ROUND(E112*H112,2)</f>
        <v>51.46</v>
      </c>
      <c r="J112" s="172">
        <v>451.54</v>
      </c>
      <c r="K112" s="173">
        <f t="shared" ref="K112" si="29">ROUND(E112*J112,2)</f>
        <v>451.54</v>
      </c>
      <c r="L112" s="173">
        <v>15</v>
      </c>
      <c r="M112" s="173">
        <f t="shared" ref="M112" si="30">G112*(1+L112/100)</f>
        <v>0</v>
      </c>
      <c r="N112" s="173">
        <v>0</v>
      </c>
      <c r="O112" s="173">
        <f t="shared" ref="O112" si="31">ROUND(E112*N112,2)</f>
        <v>0</v>
      </c>
      <c r="P112" s="173">
        <v>0</v>
      </c>
      <c r="Q112" s="173">
        <f t="shared" ref="Q112" si="32">ROUND(E112*P112,2)</f>
        <v>0</v>
      </c>
      <c r="R112" s="192"/>
      <c r="S112" s="173" t="s">
        <v>96</v>
      </c>
      <c r="T112" s="174" t="s">
        <v>97</v>
      </c>
    </row>
    <row r="113" spans="1:24" x14ac:dyDescent="0.2">
      <c r="A113" s="176"/>
      <c r="B113" s="177"/>
      <c r="C113" s="303"/>
      <c r="D113" s="304"/>
      <c r="E113" s="304"/>
      <c r="F113" s="304"/>
      <c r="G113" s="304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93"/>
      <c r="S113" s="175"/>
      <c r="T113" s="175"/>
    </row>
    <row r="114" spans="1:24" x14ac:dyDescent="0.2">
      <c r="A114" s="160" t="s">
        <v>65</v>
      </c>
      <c r="B114" s="161" t="s">
        <v>198</v>
      </c>
      <c r="C114" s="162" t="s">
        <v>202</v>
      </c>
      <c r="D114" s="163"/>
      <c r="E114" s="164"/>
      <c r="F114" s="165"/>
      <c r="G114" s="165">
        <f>SUMIF(AG115:AG125,"&lt;&gt;NOR",G115:G125)</f>
        <v>0</v>
      </c>
      <c r="H114" s="165"/>
      <c r="I114" s="165">
        <f>SUM(I115:I125)</f>
        <v>0</v>
      </c>
      <c r="J114" s="165"/>
      <c r="K114" s="165">
        <f>SUM(K115:K125)</f>
        <v>19140</v>
      </c>
      <c r="L114" s="165"/>
      <c r="M114" s="165">
        <f>SUM(M115:M125)</f>
        <v>0</v>
      </c>
      <c r="N114" s="165"/>
      <c r="O114" s="165">
        <f>SUM(O115:O125)</f>
        <v>1.3099999999999998</v>
      </c>
      <c r="P114" s="165"/>
      <c r="Q114" s="165">
        <f>SUM(Q115:Q125)</f>
        <v>0</v>
      </c>
      <c r="R114" s="194"/>
      <c r="S114" s="165"/>
      <c r="T114" s="166"/>
    </row>
    <row r="115" spans="1:24" s="235" customFormat="1" ht="209.25" customHeight="1" x14ac:dyDescent="0.2">
      <c r="A115" s="167">
        <v>36</v>
      </c>
      <c r="B115" s="168" t="s">
        <v>168</v>
      </c>
      <c r="C115" s="169" t="s">
        <v>236</v>
      </c>
      <c r="D115" s="170" t="s">
        <v>80</v>
      </c>
      <c r="E115" s="191">
        <v>2</v>
      </c>
      <c r="F115" s="172">
        <v>0</v>
      </c>
      <c r="G115" s="173">
        <f>ROUND(E115*F115,2)</f>
        <v>0</v>
      </c>
      <c r="H115" s="172">
        <v>0</v>
      </c>
      <c r="I115" s="173">
        <f>ROUND(E115*H115,2)</f>
        <v>0</v>
      </c>
      <c r="J115" s="172">
        <v>638</v>
      </c>
      <c r="K115" s="173">
        <f>ROUND(E115*J115,2)</f>
        <v>1276</v>
      </c>
      <c r="L115" s="173">
        <v>15</v>
      </c>
      <c r="M115" s="173">
        <f>G115*(1+L115/100)</f>
        <v>0</v>
      </c>
      <c r="N115" s="173">
        <v>4.3060000000000001E-2</v>
      </c>
      <c r="O115" s="173">
        <f>ROUND(E115*N115,2)</f>
        <v>0.09</v>
      </c>
      <c r="P115" s="173">
        <v>0</v>
      </c>
      <c r="Q115" s="173">
        <f>ROUND(E115*P115,2)</f>
        <v>0</v>
      </c>
      <c r="R115" s="192"/>
      <c r="S115" s="173" t="s">
        <v>96</v>
      </c>
      <c r="T115" s="174" t="s">
        <v>128</v>
      </c>
    </row>
    <row r="116" spans="1:24" s="235" customFormat="1" ht="156.75" customHeight="1" x14ac:dyDescent="0.2">
      <c r="A116" s="167">
        <v>37</v>
      </c>
      <c r="B116" s="168" t="s">
        <v>168</v>
      </c>
      <c r="C116" s="169" t="s">
        <v>237</v>
      </c>
      <c r="D116" s="170" t="s">
        <v>80</v>
      </c>
      <c r="E116" s="191">
        <v>6</v>
      </c>
      <c r="F116" s="172">
        <v>0</v>
      </c>
      <c r="G116" s="173">
        <f t="shared" ref="G116" si="33">ROUND(E116*F116,2)</f>
        <v>0</v>
      </c>
      <c r="H116" s="172">
        <v>0</v>
      </c>
      <c r="I116" s="173">
        <f t="shared" ref="I116" si="34">ROUND(E116*H116,2)</f>
        <v>0</v>
      </c>
      <c r="J116" s="172">
        <v>638</v>
      </c>
      <c r="K116" s="173">
        <f t="shared" ref="K116" si="35">ROUND(E116*J116,2)</f>
        <v>3828</v>
      </c>
      <c r="L116" s="173">
        <v>15</v>
      </c>
      <c r="M116" s="173">
        <f t="shared" ref="M116" si="36">G116*(1+L116/100)</f>
        <v>0</v>
      </c>
      <c r="N116" s="173">
        <v>4.3060000000000001E-2</v>
      </c>
      <c r="O116" s="173">
        <f t="shared" ref="O116" si="37">ROUND(E116*N116,2)</f>
        <v>0.26</v>
      </c>
      <c r="P116" s="173">
        <v>0</v>
      </c>
      <c r="Q116" s="173">
        <f t="shared" ref="Q116" si="38">ROUND(E116*P116,2)</f>
        <v>0</v>
      </c>
      <c r="R116" s="192"/>
      <c r="S116" s="173" t="s">
        <v>96</v>
      </c>
      <c r="T116" s="174" t="s">
        <v>128</v>
      </c>
      <c r="X116"/>
    </row>
    <row r="117" spans="1:24" x14ac:dyDescent="0.2">
      <c r="A117" s="176"/>
      <c r="B117" s="177"/>
      <c r="C117" s="303" t="s">
        <v>247</v>
      </c>
      <c r="D117" s="304"/>
      <c r="E117" s="304"/>
      <c r="F117" s="304"/>
      <c r="G117" s="304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  <c r="R117" s="193"/>
      <c r="S117" s="175"/>
      <c r="T117" s="175"/>
    </row>
    <row r="118" spans="1:24" s="235" customFormat="1" ht="172.5" customHeight="1" x14ac:dyDescent="0.2">
      <c r="A118" s="167">
        <v>38</v>
      </c>
      <c r="B118" s="190" t="s">
        <v>168</v>
      </c>
      <c r="C118" s="241" t="s">
        <v>238</v>
      </c>
      <c r="D118" s="170" t="s">
        <v>80</v>
      </c>
      <c r="E118" s="191">
        <v>2</v>
      </c>
      <c r="F118" s="172">
        <v>0</v>
      </c>
      <c r="G118" s="173">
        <f t="shared" ref="G118" si="39">ROUND(E118*F118,2)</f>
        <v>0</v>
      </c>
      <c r="H118" s="172">
        <v>0</v>
      </c>
      <c r="I118" s="173">
        <f t="shared" ref="I118" si="40">ROUND(E118*H118,2)</f>
        <v>0</v>
      </c>
      <c r="J118" s="172">
        <v>638</v>
      </c>
      <c r="K118" s="173">
        <f t="shared" ref="K118" si="41">ROUND(E118*J118,2)</f>
        <v>1276</v>
      </c>
      <c r="L118" s="173">
        <v>15</v>
      </c>
      <c r="M118" s="173">
        <f t="shared" ref="M118" si="42">G118*(1+L118/100)</f>
        <v>0</v>
      </c>
      <c r="N118" s="173">
        <v>4.3060000000000001E-2</v>
      </c>
      <c r="O118" s="173">
        <f t="shared" ref="O118" si="43">ROUND(E118*N118,2)</f>
        <v>0.09</v>
      </c>
      <c r="P118" s="173">
        <v>0</v>
      </c>
      <c r="Q118" s="173">
        <f t="shared" ref="Q118" si="44">ROUND(E118*P118,2)</f>
        <v>0</v>
      </c>
      <c r="R118" s="192"/>
      <c r="S118" s="173" t="s">
        <v>96</v>
      </c>
      <c r="T118" s="174" t="s">
        <v>128</v>
      </c>
    </row>
    <row r="119" spans="1:24" s="235" customFormat="1" ht="183.6" customHeight="1" x14ac:dyDescent="0.2">
      <c r="A119" s="167">
        <v>39</v>
      </c>
      <c r="B119" s="190" t="s">
        <v>168</v>
      </c>
      <c r="C119" s="241" t="s">
        <v>245</v>
      </c>
      <c r="D119" s="170" t="s">
        <v>80</v>
      </c>
      <c r="E119" s="191">
        <v>3</v>
      </c>
      <c r="F119" s="172">
        <v>0</v>
      </c>
      <c r="G119" s="173">
        <f t="shared" ref="G119:G124" si="45">ROUND(E119*F119,2)</f>
        <v>0</v>
      </c>
      <c r="H119" s="172">
        <v>0</v>
      </c>
      <c r="I119" s="173">
        <f t="shared" ref="I119:I124" si="46">ROUND(E119*H119,2)</f>
        <v>0</v>
      </c>
      <c r="J119" s="172">
        <v>638</v>
      </c>
      <c r="K119" s="173">
        <f t="shared" ref="K119:K124" si="47">ROUND(E119*J119,2)</f>
        <v>1914</v>
      </c>
      <c r="L119" s="173">
        <v>15</v>
      </c>
      <c r="M119" s="173">
        <f t="shared" ref="M119:M124" si="48">G119*(1+L119/100)</f>
        <v>0</v>
      </c>
      <c r="N119" s="173">
        <v>4.3060000000000001E-2</v>
      </c>
      <c r="O119" s="173">
        <f t="shared" ref="O119:O124" si="49">ROUND(E119*N119,2)</f>
        <v>0.13</v>
      </c>
      <c r="P119" s="173">
        <v>0</v>
      </c>
      <c r="Q119" s="173">
        <f t="shared" ref="Q119:Q124" si="50">ROUND(E119*P119,2)</f>
        <v>0</v>
      </c>
      <c r="R119" s="192"/>
      <c r="S119" s="173" t="s">
        <v>96</v>
      </c>
      <c r="T119" s="174" t="s">
        <v>128</v>
      </c>
    </row>
    <row r="120" spans="1:24" s="235" customFormat="1" ht="172.5" customHeight="1" x14ac:dyDescent="0.2">
      <c r="A120" s="167">
        <v>40</v>
      </c>
      <c r="B120" s="190" t="s">
        <v>168</v>
      </c>
      <c r="C120" s="241" t="s">
        <v>244</v>
      </c>
      <c r="D120" s="170" t="s">
        <v>80</v>
      </c>
      <c r="E120" s="191">
        <v>2</v>
      </c>
      <c r="F120" s="172">
        <v>0</v>
      </c>
      <c r="G120" s="173">
        <f t="shared" si="45"/>
        <v>0</v>
      </c>
      <c r="H120" s="172">
        <v>0</v>
      </c>
      <c r="I120" s="173">
        <f t="shared" si="46"/>
        <v>0</v>
      </c>
      <c r="J120" s="172">
        <v>638</v>
      </c>
      <c r="K120" s="173">
        <f t="shared" si="47"/>
        <v>1276</v>
      </c>
      <c r="L120" s="173">
        <v>15</v>
      </c>
      <c r="M120" s="173">
        <f t="shared" si="48"/>
        <v>0</v>
      </c>
      <c r="N120" s="173">
        <v>4.3060000000000001E-2</v>
      </c>
      <c r="O120" s="173">
        <f t="shared" si="49"/>
        <v>0.09</v>
      </c>
      <c r="P120" s="173">
        <v>0</v>
      </c>
      <c r="Q120" s="173">
        <f t="shared" si="50"/>
        <v>0</v>
      </c>
      <c r="R120" s="192"/>
      <c r="S120" s="173" t="s">
        <v>96</v>
      </c>
      <c r="T120" s="174" t="s">
        <v>128</v>
      </c>
    </row>
    <row r="121" spans="1:24" s="235" customFormat="1" x14ac:dyDescent="0.2">
      <c r="A121" s="167">
        <v>41</v>
      </c>
      <c r="B121" s="190" t="s">
        <v>168</v>
      </c>
      <c r="C121" s="242" t="s">
        <v>199</v>
      </c>
      <c r="D121" s="170" t="s">
        <v>80</v>
      </c>
      <c r="E121" s="191">
        <v>5</v>
      </c>
      <c r="F121" s="172">
        <v>0</v>
      </c>
      <c r="G121" s="173">
        <f t="shared" si="45"/>
        <v>0</v>
      </c>
      <c r="H121" s="172">
        <v>0</v>
      </c>
      <c r="I121" s="173">
        <f t="shared" si="46"/>
        <v>0</v>
      </c>
      <c r="J121" s="172">
        <v>638</v>
      </c>
      <c r="K121" s="173">
        <f t="shared" si="47"/>
        <v>3190</v>
      </c>
      <c r="L121" s="173">
        <v>15</v>
      </c>
      <c r="M121" s="173">
        <f t="shared" si="48"/>
        <v>0</v>
      </c>
      <c r="N121" s="173">
        <v>4.3060000000000001E-2</v>
      </c>
      <c r="O121" s="173">
        <f t="shared" si="49"/>
        <v>0.22</v>
      </c>
      <c r="P121" s="173">
        <v>0</v>
      </c>
      <c r="Q121" s="173">
        <f t="shared" si="50"/>
        <v>0</v>
      </c>
      <c r="R121" s="192"/>
      <c r="S121" s="173" t="s">
        <v>96</v>
      </c>
      <c r="T121" s="174" t="s">
        <v>128</v>
      </c>
    </row>
    <row r="122" spans="1:24" s="235" customFormat="1" x14ac:dyDescent="0.2">
      <c r="A122" s="167">
        <v>42</v>
      </c>
      <c r="B122" s="190" t="s">
        <v>168</v>
      </c>
      <c r="C122" s="242" t="s">
        <v>239</v>
      </c>
      <c r="D122" s="170" t="s">
        <v>80</v>
      </c>
      <c r="E122" s="191">
        <v>2</v>
      </c>
      <c r="F122" s="172">
        <v>0</v>
      </c>
      <c r="G122" s="173">
        <f t="shared" si="45"/>
        <v>0</v>
      </c>
      <c r="H122" s="172">
        <v>0</v>
      </c>
      <c r="I122" s="173">
        <f t="shared" si="46"/>
        <v>0</v>
      </c>
      <c r="J122" s="172">
        <v>638</v>
      </c>
      <c r="K122" s="173">
        <f t="shared" si="47"/>
        <v>1276</v>
      </c>
      <c r="L122" s="173">
        <v>15</v>
      </c>
      <c r="M122" s="173">
        <f t="shared" si="48"/>
        <v>0</v>
      </c>
      <c r="N122" s="173">
        <v>4.3060000000000001E-2</v>
      </c>
      <c r="O122" s="173">
        <f t="shared" si="49"/>
        <v>0.09</v>
      </c>
      <c r="P122" s="173">
        <v>0</v>
      </c>
      <c r="Q122" s="173">
        <f t="shared" si="50"/>
        <v>0</v>
      </c>
      <c r="R122" s="192"/>
      <c r="S122" s="173" t="s">
        <v>96</v>
      </c>
      <c r="T122" s="174" t="s">
        <v>128</v>
      </c>
    </row>
    <row r="123" spans="1:24" s="235" customFormat="1" x14ac:dyDescent="0.2">
      <c r="A123" s="167">
        <v>43</v>
      </c>
      <c r="B123" s="190" t="s">
        <v>168</v>
      </c>
      <c r="C123" s="242" t="s">
        <v>200</v>
      </c>
      <c r="D123" s="170" t="s">
        <v>80</v>
      </c>
      <c r="E123" s="191">
        <v>7</v>
      </c>
      <c r="F123" s="172">
        <v>0</v>
      </c>
      <c r="G123" s="173">
        <f t="shared" si="45"/>
        <v>0</v>
      </c>
      <c r="H123" s="172">
        <v>0</v>
      </c>
      <c r="I123" s="173">
        <f t="shared" si="46"/>
        <v>0</v>
      </c>
      <c r="J123" s="172">
        <v>638</v>
      </c>
      <c r="K123" s="173">
        <f t="shared" si="47"/>
        <v>4466</v>
      </c>
      <c r="L123" s="173">
        <v>15</v>
      </c>
      <c r="M123" s="173">
        <f t="shared" si="48"/>
        <v>0</v>
      </c>
      <c r="N123" s="173">
        <v>4.3060000000000001E-2</v>
      </c>
      <c r="O123" s="173">
        <f t="shared" si="49"/>
        <v>0.3</v>
      </c>
      <c r="P123" s="173">
        <v>0</v>
      </c>
      <c r="Q123" s="173">
        <f t="shared" si="50"/>
        <v>0</v>
      </c>
      <c r="R123" s="192"/>
      <c r="S123" s="173" t="s">
        <v>96</v>
      </c>
      <c r="T123" s="174" t="s">
        <v>128</v>
      </c>
    </row>
    <row r="124" spans="1:24" s="254" customFormat="1" x14ac:dyDescent="0.2">
      <c r="A124" s="247">
        <v>44</v>
      </c>
      <c r="B124" s="190" t="s">
        <v>168</v>
      </c>
      <c r="C124" s="242" t="s">
        <v>201</v>
      </c>
      <c r="D124" s="248" t="s">
        <v>80</v>
      </c>
      <c r="E124" s="249">
        <v>1</v>
      </c>
      <c r="F124" s="250">
        <v>0</v>
      </c>
      <c r="G124" s="251">
        <f t="shared" si="45"/>
        <v>0</v>
      </c>
      <c r="H124" s="250">
        <v>0</v>
      </c>
      <c r="I124" s="251">
        <f t="shared" si="46"/>
        <v>0</v>
      </c>
      <c r="J124" s="250">
        <v>638</v>
      </c>
      <c r="K124" s="251">
        <f t="shared" si="47"/>
        <v>638</v>
      </c>
      <c r="L124" s="251">
        <v>15</v>
      </c>
      <c r="M124" s="251">
        <f t="shared" si="48"/>
        <v>0</v>
      </c>
      <c r="N124" s="251">
        <v>4.3060000000000001E-2</v>
      </c>
      <c r="O124" s="251">
        <f t="shared" si="49"/>
        <v>0.04</v>
      </c>
      <c r="P124" s="251">
        <v>0</v>
      </c>
      <c r="Q124" s="251">
        <f t="shared" si="50"/>
        <v>0</v>
      </c>
      <c r="R124" s="252"/>
      <c r="S124" s="251" t="s">
        <v>96</v>
      </c>
      <c r="T124" s="253" t="s">
        <v>128</v>
      </c>
    </row>
    <row r="125" spans="1:24" x14ac:dyDescent="0.2">
      <c r="A125" s="176"/>
      <c r="B125" s="177"/>
      <c r="C125" s="303"/>
      <c r="D125" s="304"/>
      <c r="E125" s="304"/>
      <c r="F125" s="304"/>
      <c r="G125" s="304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  <c r="R125" s="193"/>
      <c r="S125" s="175"/>
      <c r="T125" s="175"/>
    </row>
    <row r="126" spans="1:24" x14ac:dyDescent="0.2">
      <c r="A126" s="160" t="s">
        <v>65</v>
      </c>
      <c r="B126" s="161" t="s">
        <v>148</v>
      </c>
      <c r="C126" s="162" t="s">
        <v>149</v>
      </c>
      <c r="D126" s="163"/>
      <c r="E126" s="164"/>
      <c r="F126" s="165"/>
      <c r="G126" s="165">
        <f>SUMIF(AG127:AG148,"&lt;&gt;NOR",G127:G148)</f>
        <v>0</v>
      </c>
      <c r="H126" s="165"/>
      <c r="I126" s="165">
        <f>SUM(I127:I148)</f>
        <v>0</v>
      </c>
      <c r="J126" s="165"/>
      <c r="K126" s="165">
        <f>SUM(K127:K148)</f>
        <v>1444.41</v>
      </c>
      <c r="L126" s="165"/>
      <c r="M126" s="165">
        <f>SUM(M127:M148)</f>
        <v>0</v>
      </c>
      <c r="N126" s="165"/>
      <c r="O126" s="165">
        <f>SUM(O127:O148)</f>
        <v>0</v>
      </c>
      <c r="P126" s="165"/>
      <c r="Q126" s="165">
        <f>SUM(Q127:Q148)</f>
        <v>0</v>
      </c>
      <c r="R126" s="194"/>
      <c r="S126" s="165"/>
      <c r="T126" s="166"/>
    </row>
    <row r="127" spans="1:24" s="235" customFormat="1" ht="22.5" x14ac:dyDescent="0.2">
      <c r="A127" s="167">
        <v>45</v>
      </c>
      <c r="B127" s="168" t="s">
        <v>150</v>
      </c>
      <c r="C127" s="169" t="s">
        <v>151</v>
      </c>
      <c r="D127" s="170" t="s">
        <v>69</v>
      </c>
      <c r="E127" s="171">
        <v>0.9</v>
      </c>
      <c r="F127" s="172">
        <v>0</v>
      </c>
      <c r="G127" s="173">
        <f>ROUND(E127*F127,2)</f>
        <v>0</v>
      </c>
      <c r="H127" s="172">
        <v>0</v>
      </c>
      <c r="I127" s="173">
        <f>ROUND(E127*H127,2)</f>
        <v>0</v>
      </c>
      <c r="J127" s="172">
        <v>164.5</v>
      </c>
      <c r="K127" s="173">
        <f>ROUND(E127*J127,2)</f>
        <v>148.05000000000001</v>
      </c>
      <c r="L127" s="173">
        <v>15</v>
      </c>
      <c r="M127" s="173">
        <f>G127*(1+L127/100)</f>
        <v>0</v>
      </c>
      <c r="N127" s="173">
        <v>0</v>
      </c>
      <c r="O127" s="173">
        <f>ROUND(E127*N127,2)</f>
        <v>0</v>
      </c>
      <c r="P127" s="173">
        <v>0</v>
      </c>
      <c r="Q127" s="173">
        <f>ROUND(E127*P127,2)</f>
        <v>0</v>
      </c>
      <c r="R127" s="192" t="s">
        <v>152</v>
      </c>
      <c r="S127" s="173" t="s">
        <v>115</v>
      </c>
      <c r="T127" s="174" t="s">
        <v>115</v>
      </c>
    </row>
    <row r="128" spans="1:24" x14ac:dyDescent="0.2">
      <c r="A128" s="176"/>
      <c r="B128" s="177"/>
      <c r="C128" s="315" t="s">
        <v>153</v>
      </c>
      <c r="D128" s="316"/>
      <c r="E128" s="316"/>
      <c r="F128" s="316"/>
      <c r="G128" s="316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93"/>
      <c r="S128" s="175"/>
      <c r="T128" s="175"/>
    </row>
    <row r="129" spans="1:20" x14ac:dyDescent="0.2">
      <c r="A129" s="176"/>
      <c r="B129" s="177"/>
      <c r="C129" s="321" t="s">
        <v>154</v>
      </c>
      <c r="D129" s="322"/>
      <c r="E129" s="322"/>
      <c r="F129" s="322"/>
      <c r="G129" s="322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  <c r="R129" s="193"/>
      <c r="S129" s="175"/>
      <c r="T129" s="175"/>
    </row>
    <row r="130" spans="1:20" x14ac:dyDescent="0.2">
      <c r="A130" s="176"/>
      <c r="B130" s="177"/>
      <c r="C130" s="321" t="s">
        <v>155</v>
      </c>
      <c r="D130" s="322"/>
      <c r="E130" s="322"/>
      <c r="F130" s="322"/>
      <c r="G130" s="322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93"/>
      <c r="S130" s="175"/>
      <c r="T130" s="175"/>
    </row>
    <row r="131" spans="1:20" x14ac:dyDescent="0.2">
      <c r="A131" s="176"/>
      <c r="B131" s="177"/>
      <c r="C131" s="321" t="s">
        <v>156</v>
      </c>
      <c r="D131" s="322"/>
      <c r="E131" s="322"/>
      <c r="F131" s="322"/>
      <c r="G131" s="322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93"/>
      <c r="S131" s="175"/>
      <c r="T131" s="175"/>
    </row>
    <row r="132" spans="1:20" x14ac:dyDescent="0.2">
      <c r="A132" s="176"/>
      <c r="B132" s="177"/>
      <c r="C132" s="321" t="s">
        <v>157</v>
      </c>
      <c r="D132" s="322"/>
      <c r="E132" s="322"/>
      <c r="F132" s="322"/>
      <c r="G132" s="322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93"/>
      <c r="S132" s="175"/>
      <c r="T132" s="175"/>
    </row>
    <row r="133" spans="1:20" x14ac:dyDescent="0.2">
      <c r="A133" s="176"/>
      <c r="B133" s="177"/>
      <c r="C133" s="178" t="s">
        <v>240</v>
      </c>
      <c r="D133" s="179"/>
      <c r="E133" s="180">
        <v>0.9</v>
      </c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93"/>
      <c r="S133" s="175"/>
      <c r="T133" s="175"/>
    </row>
    <row r="134" spans="1:20" x14ac:dyDescent="0.2">
      <c r="A134" s="176"/>
      <c r="B134" s="177"/>
      <c r="C134" s="303"/>
      <c r="D134" s="304"/>
      <c r="E134" s="304"/>
      <c r="F134" s="304"/>
      <c r="G134" s="304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  <c r="R134" s="193"/>
      <c r="S134" s="175"/>
      <c r="T134" s="175"/>
    </row>
    <row r="135" spans="1:20" s="235" customFormat="1" x14ac:dyDescent="0.2">
      <c r="A135" s="167">
        <v>46</v>
      </c>
      <c r="B135" s="168" t="s">
        <v>158</v>
      </c>
      <c r="C135" s="169" t="s">
        <v>159</v>
      </c>
      <c r="D135" s="170" t="s">
        <v>69</v>
      </c>
      <c r="E135" s="171">
        <v>0.9</v>
      </c>
      <c r="F135" s="172">
        <v>0</v>
      </c>
      <c r="G135" s="173">
        <f>ROUND(E135*F135,2)</f>
        <v>0</v>
      </c>
      <c r="H135" s="172">
        <v>0</v>
      </c>
      <c r="I135" s="173">
        <f>ROUND(E135*H135,2)</f>
        <v>0</v>
      </c>
      <c r="J135" s="172">
        <v>226</v>
      </c>
      <c r="K135" s="173">
        <f>ROUND(E135*J135,2)</f>
        <v>203.4</v>
      </c>
      <c r="L135" s="173">
        <v>15</v>
      </c>
      <c r="M135" s="173">
        <f>G135*(1+L135/100)</f>
        <v>0</v>
      </c>
      <c r="N135" s="173">
        <v>0</v>
      </c>
      <c r="O135" s="173">
        <f>ROUND(E135*N135,2)</f>
        <v>0</v>
      </c>
      <c r="P135" s="173">
        <v>0</v>
      </c>
      <c r="Q135" s="173">
        <f>ROUND(E135*P135,2)</f>
        <v>0</v>
      </c>
      <c r="R135" s="192" t="s">
        <v>146</v>
      </c>
      <c r="S135" s="173" t="s">
        <v>115</v>
      </c>
      <c r="T135" s="174" t="s">
        <v>115</v>
      </c>
    </row>
    <row r="136" spans="1:20" x14ac:dyDescent="0.2">
      <c r="A136" s="176"/>
      <c r="B136" s="177"/>
      <c r="C136" s="305" t="s">
        <v>160</v>
      </c>
      <c r="D136" s="306"/>
      <c r="E136" s="306"/>
      <c r="F136" s="306"/>
      <c r="G136" s="306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93"/>
      <c r="S136" s="175"/>
      <c r="T136" s="175"/>
    </row>
    <row r="137" spans="1:20" x14ac:dyDescent="0.2">
      <c r="A137" s="176"/>
      <c r="B137" s="177"/>
      <c r="C137" s="178" t="s">
        <v>240</v>
      </c>
      <c r="D137" s="179"/>
      <c r="E137" s="180">
        <v>0.9</v>
      </c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  <c r="R137" s="193"/>
      <c r="S137" s="175"/>
      <c r="T137" s="175"/>
    </row>
    <row r="138" spans="1:20" x14ac:dyDescent="0.2">
      <c r="A138" s="176"/>
      <c r="B138" s="177"/>
      <c r="C138" s="303"/>
      <c r="D138" s="304"/>
      <c r="E138" s="304"/>
      <c r="F138" s="304"/>
      <c r="G138" s="304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93"/>
      <c r="S138" s="175"/>
      <c r="T138" s="175"/>
    </row>
    <row r="139" spans="1:20" s="235" customFormat="1" x14ac:dyDescent="0.2">
      <c r="A139" s="167">
        <v>47</v>
      </c>
      <c r="B139" s="168" t="s">
        <v>161</v>
      </c>
      <c r="C139" s="169" t="s">
        <v>162</v>
      </c>
      <c r="D139" s="170" t="s">
        <v>69</v>
      </c>
      <c r="E139" s="171">
        <v>17.100000000000001</v>
      </c>
      <c r="F139" s="172">
        <v>0</v>
      </c>
      <c r="G139" s="173">
        <f>ROUND(E139*F139,2)</f>
        <v>0</v>
      </c>
      <c r="H139" s="172">
        <v>0</v>
      </c>
      <c r="I139" s="173">
        <f>ROUND(E139*H139,2)</f>
        <v>0</v>
      </c>
      <c r="J139" s="172">
        <v>15.6</v>
      </c>
      <c r="K139" s="173">
        <f>ROUND(E139*J139,2)</f>
        <v>266.76</v>
      </c>
      <c r="L139" s="173">
        <v>15</v>
      </c>
      <c r="M139" s="173">
        <f>G139*(1+L139/100)</f>
        <v>0</v>
      </c>
      <c r="N139" s="173">
        <v>0</v>
      </c>
      <c r="O139" s="173">
        <f>ROUND(E139*N139,2)</f>
        <v>0</v>
      </c>
      <c r="P139" s="173">
        <v>0</v>
      </c>
      <c r="Q139" s="173">
        <f>ROUND(E139*P139,2)</f>
        <v>0</v>
      </c>
      <c r="R139" s="192" t="s">
        <v>146</v>
      </c>
      <c r="S139" s="173" t="s">
        <v>115</v>
      </c>
      <c r="T139" s="174" t="s">
        <v>115</v>
      </c>
    </row>
    <row r="140" spans="1:20" x14ac:dyDescent="0.2">
      <c r="A140" s="176"/>
      <c r="B140" s="177"/>
      <c r="C140" s="178" t="s">
        <v>241</v>
      </c>
      <c r="D140" s="179"/>
      <c r="E140" s="180">
        <v>17.100000000000001</v>
      </c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93"/>
      <c r="S140" s="175"/>
      <c r="T140" s="175"/>
    </row>
    <row r="141" spans="1:20" x14ac:dyDescent="0.2">
      <c r="A141" s="176"/>
      <c r="B141" s="177"/>
      <c r="C141" s="303"/>
      <c r="D141" s="304"/>
      <c r="E141" s="304"/>
      <c r="F141" s="304"/>
      <c r="G141" s="304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  <c r="R141" s="193"/>
      <c r="S141" s="175"/>
      <c r="T141" s="175"/>
    </row>
    <row r="142" spans="1:20" s="235" customFormat="1" x14ac:dyDescent="0.2">
      <c r="A142" s="167">
        <v>48</v>
      </c>
      <c r="B142" s="168" t="s">
        <v>163</v>
      </c>
      <c r="C142" s="169" t="s">
        <v>164</v>
      </c>
      <c r="D142" s="170" t="s">
        <v>69</v>
      </c>
      <c r="E142" s="171">
        <v>0.9</v>
      </c>
      <c r="F142" s="172">
        <v>0</v>
      </c>
      <c r="G142" s="173">
        <f>ROUND(E142*F142,2)</f>
        <v>0</v>
      </c>
      <c r="H142" s="172">
        <v>0</v>
      </c>
      <c r="I142" s="173">
        <f>ROUND(E142*H142,2)</f>
        <v>0</v>
      </c>
      <c r="J142" s="172">
        <v>318</v>
      </c>
      <c r="K142" s="173">
        <f>ROUND(E142*J142,2)</f>
        <v>286.2</v>
      </c>
      <c r="L142" s="173">
        <v>15</v>
      </c>
      <c r="M142" s="173">
        <f>G142*(1+L142/100)</f>
        <v>0</v>
      </c>
      <c r="N142" s="173">
        <v>0</v>
      </c>
      <c r="O142" s="173">
        <f>ROUND(E142*N142,2)</f>
        <v>0</v>
      </c>
      <c r="P142" s="173">
        <v>0</v>
      </c>
      <c r="Q142" s="173">
        <f>ROUND(E142*P142,2)</f>
        <v>0</v>
      </c>
      <c r="R142" s="192" t="s">
        <v>146</v>
      </c>
      <c r="S142" s="173" t="s">
        <v>115</v>
      </c>
      <c r="T142" s="174" t="s">
        <v>115</v>
      </c>
    </row>
    <row r="143" spans="1:20" x14ac:dyDescent="0.2">
      <c r="A143" s="176"/>
      <c r="B143" s="177"/>
      <c r="C143" s="305" t="s">
        <v>165</v>
      </c>
      <c r="D143" s="306"/>
      <c r="E143" s="306"/>
      <c r="F143" s="306"/>
      <c r="G143" s="306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  <c r="R143" s="193"/>
      <c r="S143" s="175"/>
      <c r="T143" s="175"/>
    </row>
    <row r="144" spans="1:20" x14ac:dyDescent="0.2">
      <c r="A144" s="176"/>
      <c r="B144" s="177"/>
      <c r="C144" s="178" t="s">
        <v>242</v>
      </c>
      <c r="D144" s="179"/>
      <c r="E144" s="180">
        <v>0.9</v>
      </c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93"/>
      <c r="S144" s="175"/>
      <c r="T144" s="175"/>
    </row>
    <row r="145" spans="1:20" x14ac:dyDescent="0.2">
      <c r="A145" s="176"/>
      <c r="B145" s="177"/>
      <c r="C145" s="303"/>
      <c r="D145" s="304"/>
      <c r="E145" s="304"/>
      <c r="F145" s="304"/>
      <c r="G145" s="304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93"/>
      <c r="S145" s="175"/>
      <c r="T145" s="175"/>
    </row>
    <row r="146" spans="1:20" s="235" customFormat="1" x14ac:dyDescent="0.2">
      <c r="A146" s="167">
        <v>49</v>
      </c>
      <c r="B146" s="168" t="s">
        <v>166</v>
      </c>
      <c r="C146" s="169" t="s">
        <v>167</v>
      </c>
      <c r="D146" s="170" t="s">
        <v>69</v>
      </c>
      <c r="E146" s="171">
        <v>0.9</v>
      </c>
      <c r="F146" s="172">
        <v>0</v>
      </c>
      <c r="G146" s="173">
        <f>ROUND(E146*F146,2)</f>
        <v>0</v>
      </c>
      <c r="H146" s="172">
        <v>0</v>
      </c>
      <c r="I146" s="173">
        <f>ROUND(E146*H146,2)</f>
        <v>0</v>
      </c>
      <c r="J146" s="172">
        <v>600</v>
      </c>
      <c r="K146" s="173">
        <f>ROUND(E146*J146,2)</f>
        <v>540</v>
      </c>
      <c r="L146" s="173">
        <v>15</v>
      </c>
      <c r="M146" s="173">
        <f>G146*(1+L146/100)</f>
        <v>0</v>
      </c>
      <c r="N146" s="173">
        <v>0</v>
      </c>
      <c r="O146" s="173">
        <f>ROUND(E146*N146,2)</f>
        <v>0</v>
      </c>
      <c r="P146" s="173">
        <v>0</v>
      </c>
      <c r="Q146" s="173">
        <f>ROUND(E146*P146,2)</f>
        <v>0</v>
      </c>
      <c r="R146" s="192"/>
      <c r="S146" s="173" t="s">
        <v>96</v>
      </c>
      <c r="T146" s="174" t="s">
        <v>97</v>
      </c>
    </row>
    <row r="147" spans="1:20" x14ac:dyDescent="0.2">
      <c r="A147" s="176"/>
      <c r="B147" s="177"/>
      <c r="C147" s="178" t="s">
        <v>243</v>
      </c>
      <c r="D147" s="179"/>
      <c r="E147" s="180">
        <v>0.9</v>
      </c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93"/>
      <c r="S147" s="175"/>
      <c r="T147" s="175"/>
    </row>
    <row r="148" spans="1:20" x14ac:dyDescent="0.2">
      <c r="A148" s="176"/>
      <c r="B148" s="177"/>
      <c r="C148" s="303"/>
      <c r="D148" s="304"/>
      <c r="E148" s="304"/>
      <c r="F148" s="304"/>
      <c r="G148" s="304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93"/>
      <c r="S148" s="175"/>
      <c r="T148" s="175"/>
    </row>
    <row r="149" spans="1:20" x14ac:dyDescent="0.2">
      <c r="A149" s="160" t="s">
        <v>65</v>
      </c>
      <c r="B149" s="161" t="s">
        <v>203</v>
      </c>
      <c r="C149" s="162" t="s">
        <v>51</v>
      </c>
      <c r="D149" s="163"/>
      <c r="E149" s="164"/>
      <c r="F149" s="165"/>
      <c r="G149" s="165">
        <f>SUMIF(AG150:AG151,"&lt;&gt;NOR",G150:G151)</f>
        <v>0</v>
      </c>
      <c r="H149" s="165"/>
      <c r="I149" s="165">
        <f>SUM(I150:I171)</f>
        <v>0</v>
      </c>
      <c r="J149" s="165"/>
      <c r="K149" s="165">
        <f>SUM(K150:K171)</f>
        <v>164.5</v>
      </c>
      <c r="L149" s="165"/>
      <c r="M149" s="165">
        <f>SUM(M150:M171)</f>
        <v>0</v>
      </c>
      <c r="N149" s="165"/>
      <c r="O149" s="165">
        <f>SUM(O150:O171)</f>
        <v>0</v>
      </c>
      <c r="P149" s="165"/>
      <c r="Q149" s="165">
        <f>SUM(Q150:Q171)</f>
        <v>0</v>
      </c>
      <c r="R149" s="194"/>
      <c r="S149" s="165"/>
      <c r="T149" s="166"/>
    </row>
    <row r="150" spans="1:20" s="235" customFormat="1" x14ac:dyDescent="0.2">
      <c r="A150" s="167">
        <v>50</v>
      </c>
      <c r="B150" s="168" t="s">
        <v>168</v>
      </c>
      <c r="C150" s="169" t="s">
        <v>204</v>
      </c>
      <c r="D150" s="170" t="s">
        <v>80</v>
      </c>
      <c r="E150" s="171">
        <v>1</v>
      </c>
      <c r="F150" s="172">
        <v>0</v>
      </c>
      <c r="G150" s="173">
        <f>ROUND(E150*F150,2)</f>
        <v>0</v>
      </c>
      <c r="H150" s="172">
        <v>0</v>
      </c>
      <c r="I150" s="173">
        <f>ROUND(E150*H150,2)</f>
        <v>0</v>
      </c>
      <c r="J150" s="172">
        <v>164.5</v>
      </c>
      <c r="K150" s="173">
        <f>ROUND(E150*J150,2)</f>
        <v>164.5</v>
      </c>
      <c r="L150" s="173">
        <v>15</v>
      </c>
      <c r="M150" s="173">
        <f>G150*(1+L150/100)</f>
        <v>0</v>
      </c>
      <c r="N150" s="173">
        <v>0</v>
      </c>
      <c r="O150" s="173">
        <f>ROUND(E150*N150,2)</f>
        <v>0</v>
      </c>
      <c r="P150" s="173">
        <v>0</v>
      </c>
      <c r="Q150" s="173">
        <f>ROUND(E150*P150,2)</f>
        <v>0</v>
      </c>
      <c r="R150" s="192" t="s">
        <v>152</v>
      </c>
      <c r="S150" s="173" t="s">
        <v>115</v>
      </c>
      <c r="T150" s="174" t="s">
        <v>115</v>
      </c>
    </row>
    <row r="151" spans="1:20" x14ac:dyDescent="0.2">
      <c r="A151" s="176"/>
      <c r="B151" s="177"/>
      <c r="C151" s="188"/>
      <c r="D151" s="189"/>
      <c r="E151" s="189"/>
      <c r="F151" s="189"/>
      <c r="G151" s="189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93"/>
      <c r="S151" s="175"/>
      <c r="T151" s="175"/>
    </row>
    <row r="152" spans="1:20" x14ac:dyDescent="0.2">
      <c r="A152" s="6"/>
      <c r="B152" s="7"/>
      <c r="C152" s="146"/>
      <c r="D152" s="9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197"/>
      <c r="S152" s="6"/>
      <c r="T152" s="6"/>
    </row>
    <row r="153" spans="1:20" x14ac:dyDescent="0.2">
      <c r="A153" s="181"/>
      <c r="B153" s="182" t="s">
        <v>28</v>
      </c>
      <c r="C153" s="183"/>
      <c r="D153" s="184"/>
      <c r="E153" s="185"/>
      <c r="F153" s="185"/>
      <c r="G153" s="186">
        <f>G8+G28+G48+G53+G65+G72+G84+G89+G94+G99+G114+G126+G149</f>
        <v>0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197"/>
      <c r="S153" s="6"/>
      <c r="T153" s="6"/>
    </row>
  </sheetData>
  <mergeCells count="44">
    <mergeCell ref="C96:G96"/>
    <mergeCell ref="C98:G98"/>
    <mergeCell ref="C143:G143"/>
    <mergeCell ref="C125:G125"/>
    <mergeCell ref="C117:G117"/>
    <mergeCell ref="C113:G113"/>
    <mergeCell ref="C128:G128"/>
    <mergeCell ref="C129:G129"/>
    <mergeCell ref="C130:G130"/>
    <mergeCell ref="C145:G145"/>
    <mergeCell ref="C148:G148"/>
    <mergeCell ref="C131:G131"/>
    <mergeCell ref="C132:G132"/>
    <mergeCell ref="C134:G134"/>
    <mergeCell ref="C136:G136"/>
    <mergeCell ref="C138:G138"/>
    <mergeCell ref="C141:G141"/>
    <mergeCell ref="C86:G86"/>
    <mergeCell ref="C88:G88"/>
    <mergeCell ref="C93:G93"/>
    <mergeCell ref="C74:G74"/>
    <mergeCell ref="C76:G76"/>
    <mergeCell ref="C78:G78"/>
    <mergeCell ref="C80:G80"/>
    <mergeCell ref="C71:G71"/>
    <mergeCell ref="C60:G60"/>
    <mergeCell ref="C64:G64"/>
    <mergeCell ref="C52:G52"/>
    <mergeCell ref="C68:G68"/>
    <mergeCell ref="C56:G56"/>
    <mergeCell ref="C58:G58"/>
    <mergeCell ref="C30:G30"/>
    <mergeCell ref="A1:G1"/>
    <mergeCell ref="C2:G2"/>
    <mergeCell ref="C3:G3"/>
    <mergeCell ref="C4:G4"/>
    <mergeCell ref="C27:G27"/>
    <mergeCell ref="C40:G40"/>
    <mergeCell ref="C42:G42"/>
    <mergeCell ref="C47:G47"/>
    <mergeCell ref="C44:G44"/>
    <mergeCell ref="C32:G32"/>
    <mergeCell ref="C35:G35"/>
    <mergeCell ref="C37:G37"/>
  </mergeCells>
  <pageMargins left="0.70866141732283472" right="0.70866141732283472" top="0.78740157480314965" bottom="0.78740157480314965" header="0.31496062992125984" footer="0.31496062992125984"/>
  <pageSetup paperSize="9" orientation="landscape" r:id="rId1"/>
  <colBreaks count="1" manualBreakCount="1">
    <brk id="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46</vt:i4>
      </vt:variant>
    </vt:vector>
  </HeadingPairs>
  <TitlesOfParts>
    <vt:vector size="51" baseType="lpstr">
      <vt:lpstr>Pokyny pro vyplnění</vt:lpstr>
      <vt:lpstr>Stavba</vt:lpstr>
      <vt:lpstr>VzorPolozky</vt:lpstr>
      <vt:lpstr>ON_VN</vt:lpstr>
      <vt:lpstr>Položky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ON_VN!Oblast_tisku</vt:lpstr>
      <vt:lpstr>Položky!Oblast_tisku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 Surovka</cp:lastModifiedBy>
  <cp:lastPrinted>2021-09-16T12:38:07Z</cp:lastPrinted>
  <dcterms:created xsi:type="dcterms:W3CDTF">2009-04-08T07:15:50Z</dcterms:created>
  <dcterms:modified xsi:type="dcterms:W3CDTF">2021-09-24T11:35:50Z</dcterms:modified>
</cp:coreProperties>
</file>