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0" windowHeight="0"/>
  </bookViews>
  <sheets>
    <sheet name="Rekapitulace stavby" sheetId="1" r:id="rId1"/>
    <sheet name="120_2 - OPRAVA PŘÍJEZDOVÉ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'120_2 - OPRAVA PŘÍJEZDOVÉ...'!$C$123:$K$228</definedName>
    <definedName name="_xlnm.Print_Area" localSheetId="1">'120_2 - OPRAVA PŘÍJEZDOVÉ...'!$C$82:$J$107,'120_2 - OPRAVA PŘÍJEZDOVÉ...'!$C$113:$K$228</definedName>
    <definedName name="_xlnm.Print_Titles" localSheetId="1">'120_2 - OPRAVA PŘÍJEZDOVÉ...'!$123:$123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R223"/>
  <c r="P223"/>
  <c r="BI221"/>
  <c r="BH221"/>
  <c r="BG221"/>
  <c r="BE221"/>
  <c r="T221"/>
  <c r="R221"/>
  <c r="P221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09"/>
  <c r="BH209"/>
  <c r="BG209"/>
  <c r="BE209"/>
  <c r="T209"/>
  <c r="R209"/>
  <c r="P209"/>
  <c r="BI206"/>
  <c r="BH206"/>
  <c r="BG206"/>
  <c r="BE206"/>
  <c r="T206"/>
  <c r="T205"/>
  <c r="R206"/>
  <c r="R205"/>
  <c r="P206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78"/>
  <c r="BH178"/>
  <c r="BG178"/>
  <c r="BE178"/>
  <c r="T178"/>
  <c r="R178"/>
  <c r="P178"/>
  <c r="BI177"/>
  <c r="BH177"/>
  <c r="BG177"/>
  <c r="BE177"/>
  <c r="T177"/>
  <c r="R177"/>
  <c r="P177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3"/>
  <c r="BH153"/>
  <c r="BG153"/>
  <c r="BE153"/>
  <c r="T153"/>
  <c r="R153"/>
  <c r="P153"/>
  <c r="BI150"/>
  <c r="BH150"/>
  <c r="BG150"/>
  <c r="BE150"/>
  <c r="T150"/>
  <c r="R150"/>
  <c r="P150"/>
  <c r="BI147"/>
  <c r="BH147"/>
  <c r="BG147"/>
  <c r="BE147"/>
  <c r="T147"/>
  <c r="R147"/>
  <c r="P147"/>
  <c r="BI143"/>
  <c r="BH143"/>
  <c r="BG143"/>
  <c r="BE143"/>
  <c r="T143"/>
  <c r="R143"/>
  <c r="P143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R134"/>
  <c r="P134"/>
  <c r="BI131"/>
  <c r="BH131"/>
  <c r="BG131"/>
  <c r="BE131"/>
  <c r="T131"/>
  <c r="R131"/>
  <c r="P131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89"/>
  <c r="F89"/>
  <c r="F87"/>
  <c r="E85"/>
  <c r="J22"/>
  <c r="E22"/>
  <c r="J90"/>
  <c r="J21"/>
  <c r="J16"/>
  <c r="E16"/>
  <c r="F121"/>
  <c r="J15"/>
  <c r="J10"/>
  <c r="J87"/>
  <c i="1" r="L90"/>
  <c r="AM90"/>
  <c r="AM89"/>
  <c r="L89"/>
  <c r="AM87"/>
  <c r="L87"/>
  <c r="L85"/>
  <c r="L84"/>
  <c i="2" r="BK198"/>
  <c r="BK197"/>
  <c r="BK195"/>
  <c r="BK192"/>
  <c r="BK184"/>
  <c r="BK182"/>
  <c r="J178"/>
  <c r="J172"/>
  <c r="BK171"/>
  <c r="BK168"/>
  <c r="J165"/>
  <c r="BK158"/>
  <c r="BK156"/>
  <c r="BK147"/>
  <c r="BK221"/>
  <c r="J218"/>
  <c r="J182"/>
  <c r="BK181"/>
  <c r="J161"/>
  <c r="J153"/>
  <c r="J137"/>
  <c r="J227"/>
  <c r="J226"/>
  <c r="BK223"/>
  <c r="BK218"/>
  <c r="J216"/>
  <c r="J214"/>
  <c r="BK209"/>
  <c r="BK206"/>
  <c r="BK172"/>
  <c r="J147"/>
  <c r="BK127"/>
  <c i="1" r="AS94"/>
  <c i="2" r="J221"/>
  <c r="BK214"/>
  <c r="J206"/>
  <c r="J203"/>
  <c r="J195"/>
  <c r="J190"/>
  <c r="J187"/>
  <c r="BK177"/>
  <c r="BK165"/>
  <c r="J164"/>
  <c r="J156"/>
  <c r="BK153"/>
  <c r="J127"/>
  <c r="J181"/>
  <c r="BK174"/>
  <c r="J171"/>
  <c r="J166"/>
  <c r="J162"/>
  <c r="BK161"/>
  <c r="J160"/>
  <c r="BK138"/>
  <c r="BK134"/>
  <c r="J131"/>
  <c r="BK228"/>
  <c r="BK164"/>
  <c r="BK163"/>
  <c r="J134"/>
  <c r="J228"/>
  <c r="BK227"/>
  <c r="BK226"/>
  <c r="J223"/>
  <c r="J177"/>
  <c r="J174"/>
  <c r="J168"/>
  <c r="BK166"/>
  <c r="J163"/>
  <c r="BK160"/>
  <c r="J150"/>
  <c r="BK143"/>
  <c r="J138"/>
  <c r="BK131"/>
  <c r="BK128"/>
  <c r="BK216"/>
  <c r="J209"/>
  <c r="BK203"/>
  <c r="BK202"/>
  <c r="J202"/>
  <c r="BK201"/>
  <c r="J201"/>
  <c r="J198"/>
  <c r="J197"/>
  <c r="J192"/>
  <c r="BK190"/>
  <c r="BK187"/>
  <c r="J184"/>
  <c r="BK178"/>
  <c r="BK162"/>
  <c r="J158"/>
  <c r="BK150"/>
  <c r="J143"/>
  <c r="BK137"/>
  <c r="J128"/>
  <c l="1" r="T208"/>
  <c r="T207"/>
  <c r="P225"/>
  <c r="P224"/>
  <c r="T126"/>
  <c r="BK159"/>
  <c r="J159"/>
  <c r="J98"/>
  <c r="R159"/>
  <c r="R173"/>
  <c r="P196"/>
  <c r="T196"/>
  <c r="R225"/>
  <c r="R224"/>
  <c r="T173"/>
  <c r="R220"/>
  <c r="P208"/>
  <c r="P207"/>
  <c r="BK225"/>
  <c r="BK224"/>
  <c r="J224"/>
  <c r="J105"/>
  <c r="R208"/>
  <c r="R207"/>
  <c r="P220"/>
  <c r="R126"/>
  <c r="R125"/>
  <c r="R124"/>
  <c r="P146"/>
  <c r="R146"/>
  <c r="P159"/>
  <c r="T159"/>
  <c r="BK173"/>
  <c r="J173"/>
  <c r="J99"/>
  <c r="BK220"/>
  <c r="J220"/>
  <c r="J104"/>
  <c r="BK126"/>
  <c r="J126"/>
  <c r="J96"/>
  <c r="P173"/>
  <c r="BK196"/>
  <c r="J196"/>
  <c r="J100"/>
  <c r="R196"/>
  <c r="T220"/>
  <c r="P126"/>
  <c r="P125"/>
  <c r="P124"/>
  <c i="1" r="AU95"/>
  <c i="2" r="BK146"/>
  <c r="J146"/>
  <c r="J97"/>
  <c r="T146"/>
  <c r="BK208"/>
  <c r="J208"/>
  <c r="J103"/>
  <c r="T225"/>
  <c r="T224"/>
  <c r="J121"/>
  <c r="BF160"/>
  <c r="BF163"/>
  <c r="BF164"/>
  <c r="BF165"/>
  <c r="BF177"/>
  <c r="BF182"/>
  <c r="BF192"/>
  <c r="BF197"/>
  <c r="BF198"/>
  <c r="BF201"/>
  <c r="BF202"/>
  <c r="BF203"/>
  <c r="BF171"/>
  <c r="BF178"/>
  <c r="BF214"/>
  <c r="BF216"/>
  <c r="BK205"/>
  <c r="J205"/>
  <c r="J101"/>
  <c r="F90"/>
  <c r="BF143"/>
  <c r="BF150"/>
  <c r="J118"/>
  <c r="BF131"/>
  <c r="BF137"/>
  <c r="BF138"/>
  <c r="BF147"/>
  <c r="BF168"/>
  <c r="BF172"/>
  <c r="BF181"/>
  <c r="BF190"/>
  <c r="BF195"/>
  <c r="BF206"/>
  <c r="BF218"/>
  <c r="BF153"/>
  <c r="BF156"/>
  <c r="BF161"/>
  <c r="BF162"/>
  <c r="BF209"/>
  <c r="BF223"/>
  <c r="BF227"/>
  <c r="BF158"/>
  <c r="BF166"/>
  <c r="BF221"/>
  <c r="BF226"/>
  <c r="BF127"/>
  <c r="BF128"/>
  <c r="BF134"/>
  <c r="BF174"/>
  <c r="BF184"/>
  <c r="BF187"/>
  <c r="BF228"/>
  <c r="F34"/>
  <c i="1" r="BC95"/>
  <c r="BC94"/>
  <c r="AY94"/>
  <c i="2" r="F35"/>
  <c i="1" r="BD95"/>
  <c r="BD94"/>
  <c r="W33"/>
  <c i="2" r="F31"/>
  <c i="1" r="AZ95"/>
  <c r="AZ94"/>
  <c r="AV94"/>
  <c r="AK29"/>
  <c r="AU94"/>
  <c i="2" r="J31"/>
  <c i="1" r="AV95"/>
  <c i="2" r="F33"/>
  <c i="1" r="BB95"/>
  <c r="BB94"/>
  <c r="AX94"/>
  <c i="2" l="1" r="T125"/>
  <c r="T124"/>
  <c r="J225"/>
  <c r="J106"/>
  <c r="BK125"/>
  <c r="BK124"/>
  <c r="J124"/>
  <c r="J94"/>
  <c r="BK207"/>
  <c r="J207"/>
  <c r="J102"/>
  <c i="1" r="W29"/>
  <c r="W32"/>
  <c r="W31"/>
  <c i="2" r="F32"/>
  <c i="1" r="BA95"/>
  <c r="BA94"/>
  <c r="W30"/>
  <c i="2" r="J32"/>
  <c i="1" r="AW95"/>
  <c r="AT95"/>
  <c i="2" l="1" r="J125"/>
  <c r="J95"/>
  <c i="1" r="AW94"/>
  <c r="AK30"/>
  <c i="2" r="J28"/>
  <c i="1" r="AG95"/>
  <c r="AG94"/>
  <c r="AK26"/>
  <c i="2" l="1" r="J37"/>
  <c i="1" r="AN95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<sst xmlns="http://schemas.openxmlformats.org/spreadsheetml/2006/main">
  <si>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</si>
  <si>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</si>
  <si>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</si>
  <si>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</si>
  <si>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{d2a3962f-874f-4864-8f15-71b15c5c8dc2}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</si>
  <si>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</si>
  <si>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</si>
  <si>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</si>
  <si>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</si>
  <si>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</si>
  <si>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</si>
  <si>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</si>
  <si>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</si>
  <si>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</si>
  <si>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120_2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</si>
  <si>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</si>
  <si>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</si>
  <si>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PŘÍJEZDOVÉ KOMUNIKACE KE SKLADU</t>
  </si>
  <si>
    <t>KSO:</t>
  </si>
  <si>
    <t>CC-CZ:</t>
  </si>
  <si>
    <t>Místo:</t>
  </si>
  <si>
    <t>Fontána p.o., Hlučín</t>
  </si>
  <si>
    <t>Datum:</t>
  </si>
  <si>
    <t>15.11.2021</t>
  </si>
  <si>
    <t>Zadavatel:</t>
  </si>
  <si>
    <t>IČ:</t>
  </si>
  <si>
    <t>71197044</t>
  </si>
  <si>
    <t>Fontána p.o., Celní 409/3; 748 01 Hlučín</t>
  </si>
  <si>
    <t>DIČ:</t>
  </si>
  <si>
    <t>CZ71197044</t>
  </si>
  <si>
    <t>Uchazeč:</t>
  </si>
  <si>
    <t>Vyplň údaj</t>
  </si>
  <si>
    <t>Projektant:</t>
  </si>
  <si>
    <t>Vadovič Jan, Jičínská 277/3, 700 30 Ostrava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</si>
  <si>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</si>
  <si>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</si>
  <si>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</si>
  <si>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</si>
  <si>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</si>
  <si>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</si>
  <si>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</si>
  <si>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</si>
  <si>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</si>
  <si>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</si>
  <si>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</si>
  <si>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</si>
  <si>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</si>
  <si>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</si>
  <si>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</si>
  <si>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</si>
  <si>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</si>
  <si>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</si>
  <si>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</si>
  <si>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</si>
  <si>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</si>
  <si>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</si>
  <si>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</si>
  <si>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</si>
  <si>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</si>
  <si>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</si>
  <si>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</si>
  <si>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</si>
  <si>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</si>
  <si>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</si>
  <si>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</si>
  <si>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</si>
  <si>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</si>
  <si>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</si>
  <si>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</si>
  <si>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</si>
  <si>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</si>
  <si>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</si>
  <si>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</si>
  <si>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</si>
  <si>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</si>
  <si>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</si>
  <si>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</si>
  <si>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</si>
  <si>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</si>
  <si>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</si>
  <si>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</si>
  <si>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</si>
  <si>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</si>
  <si>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</si>
  <si>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</si>
  <si>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</si>
  <si>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</si>
  <si>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</si>
  <si>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</si>
  <si>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</si>
  <si>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</si>
  <si>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</si>
  <si>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</si>
  <si>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</si>
  <si>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</si>
  <si>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</si>
  <si>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</si>
  <si>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</si>
  <si>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</si>
  <si>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</si>
  <si>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HZS - Hodinové zúčtovací sazby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</si>
  <si>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</si>
  <si>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</si>
  <si>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</si>
  <si>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</si>
  <si>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</si>
  <si>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</si>
  <si>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</si>
  <si>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</si>
  <si>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</si>
  <si>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</si>
  <si>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</si>
  <si>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</si>
  <si>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</si>
  <si>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</si>
  <si>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</si>
  <si>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</si>
  <si>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</si>
  <si>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</si>
  <si>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</si>
  <si>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</si>
  <si>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</si>
  <si>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</si>
  <si>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</si>
  <si>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2020 02</t>
  </si>
  <si>
    <t>4</t>
  </si>
  <si>
    <t>2</t>
  </si>
  <si>
    <t>1157098717</t>
  </si>
  <si>
    <t>113107030</t>
  </si>
  <si>
    <t>Odstranění podkladu z betonu prostého tl 100 mm při překopech ručně</t>
  </si>
  <si>
    <t>725411928</t>
  </si>
  <si>
    <t>VV</t>
  </si>
  <si>
    <t>"odvodnění beton desky mezi objekty</t>
  </si>
  <si>
    <t>"vpusť + kanalizace" 0,5*0,5+10*0,5</t>
  </si>
  <si>
    <t>3</t>
  </si>
  <si>
    <t>113107325</t>
  </si>
  <si>
    <t>Odstranění podkladu z kameniva drceného tl 500 mm strojně pl do 50 m2</t>
  </si>
  <si>
    <t>457282540</t>
  </si>
  <si>
    <t>"odtěžení podkladu pod beton panely</t>
  </si>
  <si>
    <t>10*5,32</t>
  </si>
  <si>
    <t>113107337</t>
  </si>
  <si>
    <t>Odstranění podkladu z betonu vyztuženého sítěmi tl 300 mm strojně pl do 50 m2</t>
  </si>
  <si>
    <t>1340540627</t>
  </si>
  <si>
    <t xml:space="preserve">"Bourání beton panelů </t>
  </si>
  <si>
    <t>10,22*5,32</t>
  </si>
  <si>
    <t>5</t>
  </si>
  <si>
    <t>113201112</t>
  </si>
  <si>
    <t>Vytrhání obrub silničních ležatých</t>
  </si>
  <si>
    <t>m</t>
  </si>
  <si>
    <t>18694214</t>
  </si>
  <si>
    <t>6</t>
  </si>
  <si>
    <t>122251101</t>
  </si>
  <si>
    <t>Odkopávky a prokopávky nezapažené v hornině třídy těžitelnosti I, skupiny 3 objem do 20 m3 strojně</t>
  </si>
  <si>
    <t>m3</t>
  </si>
  <si>
    <t>-2105263298</t>
  </si>
  <si>
    <t>"odkop pro kačírek kolem skladu</t>
  </si>
  <si>
    <t>10,2*1,6*0,25</t>
  </si>
  <si>
    <t>9,3*0,6*0,25</t>
  </si>
  <si>
    <t>Součet</t>
  </si>
  <si>
    <t>7</t>
  </si>
  <si>
    <t>123352101</t>
  </si>
  <si>
    <t>Vykopávky zářezů na suchu v hornině třídy těžitelnosti II, skupiny 4 objem do 20 m3 strojně</t>
  </si>
  <si>
    <t>548940172</t>
  </si>
  <si>
    <t>"svod kanalizace z beton plochy</t>
  </si>
  <si>
    <t>10*0,5*0,7</t>
  </si>
  <si>
    <t>Komunikace pozemní</t>
  </si>
  <si>
    <t>8</t>
  </si>
  <si>
    <t>564762115</t>
  </si>
  <si>
    <t>Podklad z vibrovaného štěrku VŠ tl 240 mm</t>
  </si>
  <si>
    <t>434072818</t>
  </si>
  <si>
    <t>"plocha pod beton panely, tl. 2x240mm</t>
  </si>
  <si>
    <t>(10,22*5,32)*2</t>
  </si>
  <si>
    <t>9</t>
  </si>
  <si>
    <t>571908111</t>
  </si>
  <si>
    <t>Kryt vymývaným dekoračním kamenivem (kačírkem) tl 200 mm</t>
  </si>
  <si>
    <t>-86567085</t>
  </si>
  <si>
    <t>"okapový kačírek kolem skladu</t>
  </si>
  <si>
    <t>(10,1*1,5)+(9,2*0,5)</t>
  </si>
  <si>
    <t>10</t>
  </si>
  <si>
    <t>596811311</t>
  </si>
  <si>
    <t>Kladení velkoformátové betonové dlažby tl do 100 mm velikosti do 0,5 m2 pl do 300 m2</t>
  </si>
  <si>
    <t>-164071938</t>
  </si>
  <si>
    <t>"beton plocha - pokládka dlažby, pojezdová</t>
  </si>
  <si>
    <t>10,1*5,3</t>
  </si>
  <si>
    <t>11</t>
  </si>
  <si>
    <t>M</t>
  </si>
  <si>
    <t>59245030</t>
  </si>
  <si>
    <t xml:space="preserve">dlažba betonová skladebná, barevná dle vyvzorkování investora - referenční typ, DITON KOMBI 8, INTENSO </t>
  </si>
  <si>
    <t>-1137827821</t>
  </si>
  <si>
    <t>53,53*1,05 'Přepočtené koeficientem množství</t>
  </si>
  <si>
    <t>12</t>
  </si>
  <si>
    <t>596991112</t>
  </si>
  <si>
    <t>Řezání betonové, kameninové a kamenné dlažby do oblouku tl do 80 mm</t>
  </si>
  <si>
    <t>273122787</t>
  </si>
  <si>
    <t>Trubní vedení</t>
  </si>
  <si>
    <t>13</t>
  </si>
  <si>
    <t>871265211</t>
  </si>
  <si>
    <t>Kanalizační potrubí z tvrdého PVC jednovrstvé tuhost třídy SN4 DN 110</t>
  </si>
  <si>
    <t>-868488467</t>
  </si>
  <si>
    <t>14</t>
  </si>
  <si>
    <t>877260310</t>
  </si>
  <si>
    <t>Montáž kolen na kanalizačním potrubí z PP trub hladkých plnostěnných DN 100</t>
  </si>
  <si>
    <t>kus</t>
  </si>
  <si>
    <t>1277680422</t>
  </si>
  <si>
    <t>28617180</t>
  </si>
  <si>
    <t>koleno kanalizační PP SN16 45° DN 100</t>
  </si>
  <si>
    <t>-258330910</t>
  </si>
  <si>
    <t>16</t>
  </si>
  <si>
    <t>877355121</t>
  </si>
  <si>
    <t>Výřez a montáž tvarovek odbočných na potrubí z kanalizačních trub z PVC DN 200</t>
  </si>
  <si>
    <t>1032955913</t>
  </si>
  <si>
    <t>17</t>
  </si>
  <si>
    <t>895983419</t>
  </si>
  <si>
    <t>Zřízení vpusti kanalizační dvorní z kameninových dílců DN 400/150</t>
  </si>
  <si>
    <t>-1460552950</t>
  </si>
  <si>
    <t>18</t>
  </si>
  <si>
    <t>56231177</t>
  </si>
  <si>
    <t>Dvorní vpusť vtok DN 110 s odtokem a izolační přírubou, plast</t>
  </si>
  <si>
    <t>-1992257269</t>
  </si>
  <si>
    <t>19</t>
  </si>
  <si>
    <t>899620131</t>
  </si>
  <si>
    <t>Obetonování plastové šachty z polypropylenu betonem prostým tř. C 16/20 otevřený výkop</t>
  </si>
  <si>
    <t>1744270433</t>
  </si>
  <si>
    <t>(0,6*0,6*0,6)-(0,4*0,4*0,4)</t>
  </si>
  <si>
    <t>20</t>
  </si>
  <si>
    <t>899623151</t>
  </si>
  <si>
    <t>Obetonování potrubí nebo zdiva stok betonem prostým tř. C 16/20 otevřený výkop</t>
  </si>
  <si>
    <t>-938876475</t>
  </si>
  <si>
    <t>"obetonávka potrubí kanalizace dvorní vpusti</t>
  </si>
  <si>
    <t>11*0,5*0,3</t>
  </si>
  <si>
    <t>899712111</t>
  </si>
  <si>
    <t>Orientační tabulky na zdivu</t>
  </si>
  <si>
    <t>1165843023</t>
  </si>
  <si>
    <t>22</t>
  </si>
  <si>
    <t>899722111</t>
  </si>
  <si>
    <t>Krytí potrubí z plastů výstražnou fólií z PVC 20 cm</t>
  </si>
  <si>
    <t>-1342602753</t>
  </si>
  <si>
    <t>Ostatní konstrukce a práce, bourání</t>
  </si>
  <si>
    <t>23</t>
  </si>
  <si>
    <t>916131113</t>
  </si>
  <si>
    <t>Osazení silničního obrubníku betonového ležatého s boční opěrou do lože z betonu prostého</t>
  </si>
  <si>
    <t>922706228</t>
  </si>
  <si>
    <t>"nájezdoý obrubník silniční</t>
  </si>
  <si>
    <t>16+6</t>
  </si>
  <si>
    <t>24</t>
  </si>
  <si>
    <t>59217032</t>
  </si>
  <si>
    <t>obrubník betonový silniční 1000x150x150mm</t>
  </si>
  <si>
    <t>-325625887</t>
  </si>
  <si>
    <t>25</t>
  </si>
  <si>
    <t>916231213</t>
  </si>
  <si>
    <t>Osazení chodníkového obrubníku betonového stojatého s boční opěrou do lože z betonu prostého</t>
  </si>
  <si>
    <t>-17694083</t>
  </si>
  <si>
    <t>"kolem skladu</t>
  </si>
  <si>
    <t>11+10</t>
  </si>
  <si>
    <t>26</t>
  </si>
  <si>
    <t>59217039</t>
  </si>
  <si>
    <t>obrubník betonový parkový barevný černý 500x50x200mm</t>
  </si>
  <si>
    <t>363930421</t>
  </si>
  <si>
    <t>27</t>
  </si>
  <si>
    <t>916991121</t>
  </si>
  <si>
    <t>Lože pod obrubníky, krajníky nebo obruby z dlažebních kostek z betonu prostého</t>
  </si>
  <si>
    <t>-1000378875</t>
  </si>
  <si>
    <t>(21+22)*0,04</t>
  </si>
  <si>
    <t>28</t>
  </si>
  <si>
    <t>919726123</t>
  </si>
  <si>
    <t>Geotextilie pro ochranu, separaci a filtraci netkaná měrná hmotnost do 500 g/m2</t>
  </si>
  <si>
    <t>726051975</t>
  </si>
  <si>
    <t>"plocha ZD" 10*5,5</t>
  </si>
  <si>
    <t>"kačírek" 19</t>
  </si>
  <si>
    <t>29</t>
  </si>
  <si>
    <t>919735124</t>
  </si>
  <si>
    <t>Řezání stávajícího betonového krytu hl do 200 mm</t>
  </si>
  <si>
    <t>1820407614</t>
  </si>
  <si>
    <t>"odřezání rampy od nosné kce</t>
  </si>
  <si>
    <t>10,2+1,2+2,5</t>
  </si>
  <si>
    <t>30</t>
  </si>
  <si>
    <t>961031411</t>
  </si>
  <si>
    <t>Bourání základů cihelných na MC</t>
  </si>
  <si>
    <t>741957802</t>
  </si>
  <si>
    <t>2,85*0,3*0,4</t>
  </si>
  <si>
    <t>31</t>
  </si>
  <si>
    <t>961044111</t>
  </si>
  <si>
    <t>Bourání základů z betonu prostého</t>
  </si>
  <si>
    <t>-2095793866</t>
  </si>
  <si>
    <t>"odbourání základových patek rampy</t>
  </si>
  <si>
    <t>3*0,6*0,6*1</t>
  </si>
  <si>
    <t>32</t>
  </si>
  <si>
    <t>R1</t>
  </si>
  <si>
    <t>Odstranění konstrukce rampy postupným rozebíráním, řezáním ocelových prvků, rozřezáním zábradlí vč. odvozů a likvidace</t>
  </si>
  <si>
    <t>kpl</t>
  </si>
  <si>
    <t>2074395684</t>
  </si>
  <si>
    <t>997</t>
  </si>
  <si>
    <t>Přesun sutě</t>
  </si>
  <si>
    <t>33</t>
  </si>
  <si>
    <t>997221571</t>
  </si>
  <si>
    <t>Vodorovná doprava vybouraných hmot do 1 km</t>
  </si>
  <si>
    <t>t</t>
  </si>
  <si>
    <t>-935287048</t>
  </si>
  <si>
    <t>34</t>
  </si>
  <si>
    <t>997221579</t>
  </si>
  <si>
    <t>Příplatek ZKD 1 km u vodorovné dopravy vybouraných hmot</t>
  </si>
  <si>
    <t>1208585773</t>
  </si>
  <si>
    <t>76</t>
  </si>
  <si>
    <t>76*15 'Přepočtené koeficientem množství</t>
  </si>
  <si>
    <t>35</t>
  </si>
  <si>
    <t>997221612</t>
  </si>
  <si>
    <t>Nakládání vybouraných hmot na dopravní prostředky pro vodorovnou dopravu</t>
  </si>
  <si>
    <t>1235410411</t>
  </si>
  <si>
    <t>36</t>
  </si>
  <si>
    <t>997221862</t>
  </si>
  <si>
    <t>Poplatek za uložení stavebního odpadu na recyklační skládce (skládkovné) z armovaného betonu pod kódem 17 01 01</t>
  </si>
  <si>
    <t>1735901790</t>
  </si>
  <si>
    <t>37</t>
  </si>
  <si>
    <t>997221873</t>
  </si>
  <si>
    <t>Poplatek za uložení stavebního odpadu na recyklační skládce (skládkovné) zeminy a kamení zatříděného do Katalogu odpadů pod kódem 17 05 04</t>
  </si>
  <si>
    <t>-514296197</t>
  </si>
  <si>
    <t>40</t>
  </si>
  <si>
    <t>998</t>
  </si>
  <si>
    <t>Přesun hmot</t>
  </si>
  <si>
    <t>38</t>
  </si>
  <si>
    <t>998229112</t>
  </si>
  <si>
    <t>Přesun hmot ruční pro pozemní komunikace s krytem dlážděným na vzdálenost do 50 m</t>
  </si>
  <si>
    <t>1274359546</t>
  </si>
  <si>
    <t>PSV</t>
  </si>
  <si>
    <t>Práce a dodávky PSV</t>
  </si>
  <si>
    <t>711</t>
  </si>
  <si>
    <t>Izolace proti vodě, vlhkosti a plynům</t>
  </si>
  <si>
    <t>39</t>
  </si>
  <si>
    <t>711161212</t>
  </si>
  <si>
    <t>Izolace proti zemní vlhkosti nopovou fólií svislá, nopek v 8,0 mm, tl do 0,6 mm</t>
  </si>
  <si>
    <t>1582535466</t>
  </si>
  <si>
    <t>"ochrana soklu skladu</t>
  </si>
  <si>
    <t>10,2*0,75</t>
  </si>
  <si>
    <t>9,2*1</t>
  </si>
  <si>
    <t>711161383</t>
  </si>
  <si>
    <t>Izolace proti zemní vlhkosti nopovou fólií ukončení horní lištou</t>
  </si>
  <si>
    <t>-1957203772</t>
  </si>
  <si>
    <t>10,2+9,2</t>
  </si>
  <si>
    <t>41</t>
  </si>
  <si>
    <t>711161389</t>
  </si>
  <si>
    <t>Izolace proti zemní vlhkosti nopovou fólií utěsnění spár tmelem elastickým</t>
  </si>
  <si>
    <t>1135564497</t>
  </si>
  <si>
    <t>42</t>
  </si>
  <si>
    <t>711161391</t>
  </si>
  <si>
    <t>Izolace proti zemní vlhkosti připevnění folie hřeby</t>
  </si>
  <si>
    <t>-994105331</t>
  </si>
  <si>
    <t>16,85*4</t>
  </si>
  <si>
    <t>HZS</t>
  </si>
  <si>
    <t>Hodinové zúčtovací sazby</t>
  </si>
  <si>
    <t>43</t>
  </si>
  <si>
    <t>HZS1292</t>
  </si>
  <si>
    <t>Zapravení zdi po odstranění konstrukce rampy</t>
  </si>
  <si>
    <t>hod</t>
  </si>
  <si>
    <t>512</t>
  </si>
  <si>
    <t>-833571379</t>
  </si>
  <si>
    <t>10*4</t>
  </si>
  <si>
    <t>44</t>
  </si>
  <si>
    <t>M1</t>
  </si>
  <si>
    <t>Materiálový fond pro zapravení po odbourání konstrukce rampy od skladu</t>
  </si>
  <si>
    <t>Kč</t>
  </si>
  <si>
    <t>1394437405</t>
  </si>
  <si>
    <t>VRN</t>
  </si>
  <si>
    <t>Vedlejší rozpočtové náklady</t>
  </si>
  <si>
    <t>VRN3</t>
  </si>
  <si>
    <t>Zařízení staveniště</t>
  </si>
  <si>
    <t>45</t>
  </si>
  <si>
    <t>030001000</t>
  </si>
  <si>
    <t>1024</t>
  </si>
  <si>
    <t>1791730274</t>
  </si>
  <si>
    <t>46</t>
  </si>
  <si>
    <t>R2</t>
  </si>
  <si>
    <t>Obnovení uzemnění</t>
  </si>
  <si>
    <t>-1626744580</t>
  </si>
  <si>
    <t>47</t>
  </si>
  <si>
    <t>R3</t>
  </si>
  <si>
    <t>Statické zatěžovací zkoušky pro vyhodnocení únosnosti pláně</t>
  </si>
  <si>
    <t>-225722906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</si>
</sst>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26</v>
      </c>
      <c r="AR10" s="21"/>
      <c r="BE10" s="30"/>
      <c r="BS10" s="18" t="s">
        <v>6</v>
      </c>
    </row>
    <row r="11" s="1" customFormat="1" ht="18.48" customHeight="1">
      <c r="B11" s="21"/>
      <c r="E11" s="26" t="s">
        <v>27</v>
      </c>
      <c r="AK11" s="31" t="s">
        <v>28</v>
      </c>
      <c r="AN11" s="26" t="s">
        <v>29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30</v>
      </c>
      <c r="AK13" s="31" t="s">
        <v>25</v>
      </c>
      <c r="AN13" s="33" t="s">
        <v>31</v>
      </c>
      <c r="AR13" s="21"/>
      <c r="BE13" s="30"/>
      <c r="BS13" s="18" t="s">
        <v>6</v>
      </c>
    </row>
    <row r="14">
      <c r="B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N14" s="33" t="s">
        <v>31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32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33</v>
      </c>
      <c r="AK17" s="31" t="s">
        <v>28</v>
      </c>
      <c r="AN17" s="26" t="s">
        <v>1</v>
      </c>
      <c r="AR17" s="21"/>
      <c r="BE17" s="30"/>
      <c r="BS17" s="18" t="s">
        <v>34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35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36</v>
      </c>
      <c r="AK20" s="31" t="s">
        <v>28</v>
      </c>
      <c r="AN20" s="26" t="s">
        <v>1</v>
      </c>
      <c r="AR20" s="21"/>
      <c r="BE20" s="30"/>
      <c r="BS20" s="18" t="s">
        <v>34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37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39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40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41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42</v>
      </c>
      <c r="E29" s="3"/>
      <c r="F29" s="31" t="s">
        <v>43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44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45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46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47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49</v>
      </c>
      <c r="U35" s="49"/>
      <c r="V35" s="49"/>
      <c r="W35" s="49"/>
      <c r="X35" s="51" t="s">
        <v>50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52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54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53</v>
      </c>
      <c r="AI60" s="40"/>
      <c r="AJ60" s="40"/>
      <c r="AK60" s="40"/>
      <c r="AL60" s="40"/>
      <c r="AM60" s="57" t="s">
        <v>54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55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56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54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53</v>
      </c>
      <c r="AI75" s="40"/>
      <c r="AJ75" s="40"/>
      <c r="AK75" s="40"/>
      <c r="AL75" s="40"/>
      <c r="AM75" s="57" t="s">
        <v>54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57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120_2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OPRAVA PŘÍJEZDOVÉ KOMUNIKACE KE SKLADU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Fontána p.o., Hlučín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15.11.2021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Fontána p.o., Celní 409/3; 748 01 Hlučín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32</v>
      </c>
      <c r="AJ89" s="37"/>
      <c r="AK89" s="37"/>
      <c r="AL89" s="37"/>
      <c r="AM89" s="69" t="str">
        <f>IF(E17="","",E17)</f>
        <v>Vadovič Jan, Jičínská 277/3, 700 30 Ostrava</v>
      </c>
      <c r="AN89" s="4"/>
      <c r="AO89" s="4"/>
      <c r="AP89" s="4"/>
      <c r="AQ89" s="37"/>
      <c r="AR89" s="38"/>
      <c r="AS89" s="70" t="s">
        <v>58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30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35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59</v>
      </c>
      <c r="D92" s="79"/>
      <c r="E92" s="79"/>
      <c r="F92" s="79"/>
      <c r="G92" s="79"/>
      <c r="H92" s="80"/>
      <c r="I92" s="81" t="s">
        <v>60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61</v>
      </c>
      <c r="AH92" s="79"/>
      <c r="AI92" s="79"/>
      <c r="AJ92" s="79"/>
      <c r="AK92" s="79"/>
      <c r="AL92" s="79"/>
      <c r="AM92" s="79"/>
      <c r="AN92" s="81" t="s">
        <v>62</v>
      </c>
      <c r="AO92" s="79"/>
      <c r="AP92" s="83"/>
      <c r="AQ92" s="84" t="s">
        <v>63</v>
      </c>
      <c r="AR92" s="38"/>
      <c r="AS92" s="85" t="s">
        <v>64</v>
      </c>
      <c r="AT92" s="86" t="s">
        <v>65</v>
      </c>
      <c r="AU92" s="86" t="s">
        <v>66</v>
      </c>
      <c r="AV92" s="86" t="s">
        <v>67</v>
      </c>
      <c r="AW92" s="86" t="s">
        <v>68</v>
      </c>
      <c r="AX92" s="86" t="s">
        <v>69</v>
      </c>
      <c r="AY92" s="86" t="s">
        <v>70</v>
      </c>
      <c r="AZ92" s="86" t="s">
        <v>71</v>
      </c>
      <c r="BA92" s="86" t="s">
        <v>72</v>
      </c>
      <c r="BB92" s="86" t="s">
        <v>73</v>
      </c>
      <c r="BC92" s="86" t="s">
        <v>74</v>
      </c>
      <c r="BD92" s="87" t="s">
        <v>75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76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77</v>
      </c>
      <c r="BT94" s="101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24.75" customHeight="1">
      <c r="A95" s="102" t="s">
        <v>81</v>
      </c>
      <c r="B95" s="103"/>
      <c r="C95" s="104"/>
      <c r="D95" s="105" t="s">
        <v>14</v>
      </c>
      <c r="E95" s="105"/>
      <c r="F95" s="105"/>
      <c r="G95" s="105"/>
      <c r="H95" s="105"/>
      <c r="I95" s="106"/>
      <c r="J95" s="105" t="s">
        <v>17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'120_2 - OPRAVA PŘÍJEZDOVÉ...'!J28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82</v>
      </c>
      <c r="AR95" s="103"/>
      <c r="AS95" s="109">
        <v>0</v>
      </c>
      <c r="AT95" s="110">
        <f>ROUND(SUM(AV95:AW95),2)</f>
        <v>0</v>
      </c>
      <c r="AU95" s="111">
        <f>'120_2 - OPRAVA PŘÍJEZDOVÉ...'!P124</f>
        <v>0</v>
      </c>
      <c r="AV95" s="110">
        <f>'120_2 - OPRAVA PŘÍJEZDOVÉ...'!J31</f>
        <v>0</v>
      </c>
      <c r="AW95" s="110">
        <f>'120_2 - OPRAVA PŘÍJEZDOVÉ...'!J32</f>
        <v>0</v>
      </c>
      <c r="AX95" s="110">
        <f>'120_2 - OPRAVA PŘÍJEZDOVÉ...'!J33</f>
        <v>0</v>
      </c>
      <c r="AY95" s="110">
        <f>'120_2 - OPRAVA PŘÍJEZDOVÉ...'!J34</f>
        <v>0</v>
      </c>
      <c r="AZ95" s="110">
        <f>'120_2 - OPRAVA PŘÍJEZDOVÉ...'!F31</f>
        <v>0</v>
      </c>
      <c r="BA95" s="110">
        <f>'120_2 - OPRAVA PŘÍJEZDOVÉ...'!F32</f>
        <v>0</v>
      </c>
      <c r="BB95" s="110">
        <f>'120_2 - OPRAVA PŘÍJEZDOVÉ...'!F33</f>
        <v>0</v>
      </c>
      <c r="BC95" s="110">
        <f>'120_2 - OPRAVA PŘÍJEZDOVÉ...'!F34</f>
        <v>0</v>
      </c>
      <c r="BD95" s="112">
        <f>'120_2 - OPRAVA PŘÍJEZDOVÉ...'!F35</f>
        <v>0</v>
      </c>
      <c r="BE95" s="7"/>
      <c r="BT95" s="113" t="s">
        <v>83</v>
      </c>
      <c r="BU95" s="113" t="s">
        <v>84</v>
      </c>
      <c r="BV95" s="113" t="s">
        <v>79</v>
      </c>
      <c r="BW95" s="113" t="s">
        <v>4</v>
      </c>
      <c r="BX95" s="113" t="s">
        <v>80</v>
      </c>
      <c r="CL95" s="113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20_2 - OPRAVA PŘÍJEZD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hidden="1" s="1" customFormat="1" ht="24.96" customHeight="1">
      <c r="B4" s="21"/>
      <c r="D4" s="22" t="s">
        <v>85</v>
      </c>
      <c r="L4" s="21"/>
      <c r="M4" s="114" t="s">
        <v>10</v>
      </c>
      <c r="AT4" s="18" t="s">
        <v>3</v>
      </c>
    </row>
    <row r="5" hidden="1" s="1" customFormat="1" ht="6.96" customHeight="1">
      <c r="B5" s="21"/>
      <c r="L5" s="21"/>
    </row>
    <row r="6" hidden="1" s="2" customFormat="1" ht="12" customHeight="1">
      <c r="A6" s="37"/>
      <c r="B6" s="38"/>
      <c r="C6" s="37"/>
      <c r="D6" s="31" t="s">
        <v>16</v>
      </c>
      <c r="E6" s="37"/>
      <c r="F6" s="37"/>
      <c r="G6" s="37"/>
      <c r="H6" s="37"/>
      <c r="I6" s="37"/>
      <c r="J6" s="37"/>
      <c r="K6" s="37"/>
      <c r="L6" s="5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hidden="1" s="2" customFormat="1" ht="16.5" customHeight="1">
      <c r="A7" s="37"/>
      <c r="B7" s="38"/>
      <c r="C7" s="37"/>
      <c r="D7" s="37"/>
      <c r="E7" s="66" t="s">
        <v>17</v>
      </c>
      <c r="F7" s="37"/>
      <c r="G7" s="37"/>
      <c r="H7" s="37"/>
      <c r="I7" s="37"/>
      <c r="J7" s="37"/>
      <c r="K7" s="37"/>
      <c r="L7" s="5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hidden="1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2" customHeight="1">
      <c r="A9" s="37"/>
      <c r="B9" s="38"/>
      <c r="C9" s="37"/>
      <c r="D9" s="31" t="s">
        <v>18</v>
      </c>
      <c r="E9" s="37"/>
      <c r="F9" s="26" t="s">
        <v>1</v>
      </c>
      <c r="G9" s="37"/>
      <c r="H9" s="37"/>
      <c r="I9" s="31" t="s">
        <v>19</v>
      </c>
      <c r="J9" s="26" t="s">
        <v>1</v>
      </c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 ht="12" customHeight="1">
      <c r="A10" s="37"/>
      <c r="B10" s="38"/>
      <c r="C10" s="37"/>
      <c r="D10" s="31" t="s">
        <v>20</v>
      </c>
      <c r="E10" s="37"/>
      <c r="F10" s="26" t="s">
        <v>21</v>
      </c>
      <c r="G10" s="37"/>
      <c r="H10" s="37"/>
      <c r="I10" s="31" t="s">
        <v>22</v>
      </c>
      <c r="J10" s="68" t="str">
        <f>'Rekapitulace stavby'!AN8</f>
        <v>15.11.2021</v>
      </c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24</v>
      </c>
      <c r="E12" s="37"/>
      <c r="F12" s="37"/>
      <c r="G12" s="37"/>
      <c r="H12" s="37"/>
      <c r="I12" s="31" t="s">
        <v>25</v>
      </c>
      <c r="J12" s="26" t="s">
        <v>26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8" customHeight="1">
      <c r="A13" s="37"/>
      <c r="B13" s="38"/>
      <c r="C13" s="37"/>
      <c r="D13" s="37"/>
      <c r="E13" s="26" t="s">
        <v>27</v>
      </c>
      <c r="F13" s="37"/>
      <c r="G13" s="37"/>
      <c r="H13" s="37"/>
      <c r="I13" s="31" t="s">
        <v>28</v>
      </c>
      <c r="J13" s="26" t="s">
        <v>29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2" customHeight="1">
      <c r="A15" s="37"/>
      <c r="B15" s="38"/>
      <c r="C15" s="37"/>
      <c r="D15" s="31" t="s">
        <v>30</v>
      </c>
      <c r="E15" s="37"/>
      <c r="F15" s="37"/>
      <c r="G15" s="37"/>
      <c r="H15" s="37"/>
      <c r="I15" s="31" t="s">
        <v>25</v>
      </c>
      <c r="J15" s="32" t="str">
        <f>'Rekapitulace stavby'!AN13</f>
        <v>Vyplň údaj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18" customHeight="1">
      <c r="A16" s="37"/>
      <c r="B16" s="38"/>
      <c r="C16" s="37"/>
      <c r="D16" s="37"/>
      <c r="E16" s="32" t="str">
        <f>'Rekapitulace stavby'!E14</f>
        <v>Vyplň údaj</v>
      </c>
      <c r="F16" s="26"/>
      <c r="G16" s="26"/>
      <c r="H16" s="26"/>
      <c r="I16" s="31" t="s">
        <v>28</v>
      </c>
      <c r="J16" s="32" t="str">
        <f>'Rekapitulace stavby'!AN14</f>
        <v>Vyplň údaj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2" customHeight="1">
      <c r="A18" s="37"/>
      <c r="B18" s="38"/>
      <c r="C18" s="37"/>
      <c r="D18" s="31" t="s">
        <v>32</v>
      </c>
      <c r="E18" s="37"/>
      <c r="F18" s="37"/>
      <c r="G18" s="37"/>
      <c r="H18" s="37"/>
      <c r="I18" s="31" t="s">
        <v>25</v>
      </c>
      <c r="J18" s="26" t="s">
        <v>1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18" customHeight="1">
      <c r="A19" s="37"/>
      <c r="B19" s="38"/>
      <c r="C19" s="37"/>
      <c r="D19" s="37"/>
      <c r="E19" s="26" t="s">
        <v>33</v>
      </c>
      <c r="F19" s="37"/>
      <c r="G19" s="37"/>
      <c r="H19" s="37"/>
      <c r="I19" s="31" t="s">
        <v>28</v>
      </c>
      <c r="J19" s="26" t="s">
        <v>1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2" customHeight="1">
      <c r="A21" s="37"/>
      <c r="B21" s="38"/>
      <c r="C21" s="37"/>
      <c r="D21" s="31" t="s">
        <v>35</v>
      </c>
      <c r="E21" s="37"/>
      <c r="F21" s="37"/>
      <c r="G21" s="37"/>
      <c r="H21" s="37"/>
      <c r="I21" s="31" t="s">
        <v>25</v>
      </c>
      <c r="J21" s="26" t="str">
        <f>IF('Rekapitulace stavby'!AN19="","",'Rekapitulace stavby'!AN19)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18" customHeight="1">
      <c r="A22" s="37"/>
      <c r="B22" s="38"/>
      <c r="C22" s="37"/>
      <c r="D22" s="37"/>
      <c r="E22" s="26" t="str">
        <f>IF('Rekapitulace stavby'!E20="","",'Rekapitulace stavby'!E20)</f>
        <v xml:space="preserve"> </v>
      </c>
      <c r="F22" s="37"/>
      <c r="G22" s="37"/>
      <c r="H22" s="37"/>
      <c r="I22" s="31" t="s">
        <v>28</v>
      </c>
      <c r="J22" s="26" t="str">
        <f>IF('Rekapitulace stavby'!AN20="","",'Rekapitulace stavby'!AN20)</f>
        <v/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2" customHeight="1">
      <c r="A24" s="37"/>
      <c r="B24" s="38"/>
      <c r="C24" s="37"/>
      <c r="D24" s="31" t="s">
        <v>37</v>
      </c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8" customFormat="1" ht="16.5" customHeight="1">
      <c r="A25" s="115"/>
      <c r="B25" s="116"/>
      <c r="C25" s="115"/>
      <c r="D25" s="115"/>
      <c r="E25" s="35" t="s">
        <v>1</v>
      </c>
      <c r="F25" s="35"/>
      <c r="G25" s="35"/>
      <c r="H25" s="35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hidden="1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2" customFormat="1" ht="6.96" customHeight="1">
      <c r="A27" s="37"/>
      <c r="B27" s="38"/>
      <c r="C27" s="37"/>
      <c r="D27" s="89"/>
      <c r="E27" s="89"/>
      <c r="F27" s="89"/>
      <c r="G27" s="89"/>
      <c r="H27" s="89"/>
      <c r="I27" s="89"/>
      <c r="J27" s="89"/>
      <c r="K27" s="89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hidden="1" s="2" customFormat="1" ht="25.44" customHeight="1">
      <c r="A28" s="37"/>
      <c r="B28" s="38"/>
      <c r="C28" s="37"/>
      <c r="D28" s="118" t="s">
        <v>38</v>
      </c>
      <c r="E28" s="37"/>
      <c r="F28" s="37"/>
      <c r="G28" s="37"/>
      <c r="H28" s="37"/>
      <c r="I28" s="37"/>
      <c r="J28" s="95">
        <f>ROUND(J124, 2)</f>
        <v>0</v>
      </c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14.4" customHeight="1">
      <c r="A30" s="37"/>
      <c r="B30" s="38"/>
      <c r="C30" s="37"/>
      <c r="D30" s="37"/>
      <c r="E30" s="37"/>
      <c r="F30" s="42" t="s">
        <v>40</v>
      </c>
      <c r="G30" s="37"/>
      <c r="H30" s="37"/>
      <c r="I30" s="42" t="s">
        <v>39</v>
      </c>
      <c r="J30" s="42" t="s">
        <v>41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14.4" customHeight="1">
      <c r="A31" s="37"/>
      <c r="B31" s="38"/>
      <c r="C31" s="37"/>
      <c r="D31" s="119" t="s">
        <v>42</v>
      </c>
      <c r="E31" s="31" t="s">
        <v>43</v>
      </c>
      <c r="F31" s="120">
        <f>ROUND((SUM(BE124:BE228)),  2)</f>
        <v>0</v>
      </c>
      <c r="G31" s="37"/>
      <c r="H31" s="37"/>
      <c r="I31" s="121">
        <v>0.20999999999999999</v>
      </c>
      <c r="J31" s="120">
        <f>ROUND(((SUM(BE124:BE228))*I31),  2)</f>
        <v>0</v>
      </c>
      <c r="K31" s="37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1" t="s">
        <v>44</v>
      </c>
      <c r="F32" s="120">
        <f>ROUND((SUM(BF124:BF228)),  2)</f>
        <v>0</v>
      </c>
      <c r="G32" s="37"/>
      <c r="H32" s="37"/>
      <c r="I32" s="121">
        <v>0.14999999999999999</v>
      </c>
      <c r="J32" s="120">
        <f>ROUND(((SUM(BF124:BF228))*I32), 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45</v>
      </c>
      <c r="F33" s="120">
        <f>ROUND((SUM(BG124:BG228)),  2)</f>
        <v>0</v>
      </c>
      <c r="G33" s="37"/>
      <c r="H33" s="37"/>
      <c r="I33" s="121">
        <v>0.20999999999999999</v>
      </c>
      <c r="J33" s="120">
        <f>0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46</v>
      </c>
      <c r="F34" s="120">
        <f>ROUND((SUM(BH124:BH228)),  2)</f>
        <v>0</v>
      </c>
      <c r="G34" s="37"/>
      <c r="H34" s="37"/>
      <c r="I34" s="121">
        <v>0.14999999999999999</v>
      </c>
      <c r="J34" s="120">
        <f>0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47</v>
      </c>
      <c r="F35" s="120">
        <f>ROUND((SUM(BI124:BI228)),  2)</f>
        <v>0</v>
      </c>
      <c r="G35" s="37"/>
      <c r="H35" s="37"/>
      <c r="I35" s="121">
        <v>0</v>
      </c>
      <c r="J35" s="120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25.44" customHeight="1">
      <c r="A37" s="37"/>
      <c r="B37" s="38"/>
      <c r="C37" s="122"/>
      <c r="D37" s="123" t="s">
        <v>48</v>
      </c>
      <c r="E37" s="80"/>
      <c r="F37" s="80"/>
      <c r="G37" s="124" t="s">
        <v>49</v>
      </c>
      <c r="H37" s="125" t="s">
        <v>50</v>
      </c>
      <c r="I37" s="80"/>
      <c r="J37" s="126">
        <f>SUM(J28:J35)</f>
        <v>0</v>
      </c>
      <c r="K37" s="12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1" customFormat="1" ht="14.4" customHeight="1">
      <c r="B39" s="21"/>
      <c r="L39" s="21"/>
    </row>
    <row r="40" hidden="1" s="1" customFormat="1" ht="14.4" customHeight="1">
      <c r="B40" s="21"/>
      <c r="L40" s="21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51</v>
      </c>
      <c r="E50" s="56"/>
      <c r="F50" s="56"/>
      <c r="G50" s="55" t="s">
        <v>52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53</v>
      </c>
      <c r="E61" s="40"/>
      <c r="F61" s="128" t="s">
        <v>54</v>
      </c>
      <c r="G61" s="57" t="s">
        <v>53</v>
      </c>
      <c r="H61" s="40"/>
      <c r="I61" s="40"/>
      <c r="J61" s="129" t="s">
        <v>54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55</v>
      </c>
      <c r="E65" s="58"/>
      <c r="F65" s="58"/>
      <c r="G65" s="55" t="s">
        <v>56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53</v>
      </c>
      <c r="E76" s="40"/>
      <c r="F76" s="128" t="s">
        <v>54</v>
      </c>
      <c r="G76" s="57" t="s">
        <v>53</v>
      </c>
      <c r="H76" s="40"/>
      <c r="I76" s="40"/>
      <c r="J76" s="129" t="s">
        <v>54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66" t="str">
        <f>E7</f>
        <v>OPRAVA PŘÍJEZDOVÉ KOMUNIKACE KE SKLADU</v>
      </c>
      <c r="F85" s="37"/>
      <c r="G85" s="37"/>
      <c r="H85" s="37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7"/>
      <c r="E87" s="37"/>
      <c r="F87" s="26" t="str">
        <f>F10</f>
        <v>Fontána p.o., Hlučín</v>
      </c>
      <c r="G87" s="37"/>
      <c r="H87" s="37"/>
      <c r="I87" s="31" t="s">
        <v>22</v>
      </c>
      <c r="J87" s="68" t="str">
        <f>IF(J10="","",J10)</f>
        <v>15.11.2021</v>
      </c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40.05" customHeight="1">
      <c r="A89" s="37"/>
      <c r="B89" s="38"/>
      <c r="C89" s="31" t="s">
        <v>24</v>
      </c>
      <c r="D89" s="37"/>
      <c r="E89" s="37"/>
      <c r="F89" s="26" t="str">
        <f>E13</f>
        <v>Fontána p.o., Celní 409/3; 748 01 Hlučín</v>
      </c>
      <c r="G89" s="37"/>
      <c r="H89" s="37"/>
      <c r="I89" s="31" t="s">
        <v>32</v>
      </c>
      <c r="J89" s="35" t="str">
        <f>E19</f>
        <v>Vadovič Jan, Jičínská 277/3, 700 30 Ostrava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30</v>
      </c>
      <c r="D90" s="37"/>
      <c r="E90" s="37"/>
      <c r="F90" s="26" t="str">
        <f>IF(E16="","",E16)</f>
        <v>Vyplň údaj</v>
      </c>
      <c r="G90" s="37"/>
      <c r="H90" s="37"/>
      <c r="I90" s="31" t="s">
        <v>35</v>
      </c>
      <c r="J90" s="35" t="str">
        <f>E22</f>
        <v xml:space="preserve"> </v>
      </c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0" t="s">
        <v>87</v>
      </c>
      <c r="D92" s="122"/>
      <c r="E92" s="122"/>
      <c r="F92" s="122"/>
      <c r="G92" s="122"/>
      <c r="H92" s="122"/>
      <c r="I92" s="122"/>
      <c r="J92" s="131" t="s">
        <v>88</v>
      </c>
      <c r="K92" s="122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32" t="s">
        <v>89</v>
      </c>
      <c r="D94" s="37"/>
      <c r="E94" s="37"/>
      <c r="F94" s="37"/>
      <c r="G94" s="37"/>
      <c r="H94" s="37"/>
      <c r="I94" s="37"/>
      <c r="J94" s="95">
        <f>J124</f>
        <v>0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90</v>
      </c>
    </row>
    <row r="95" s="9" customFormat="1" ht="24.96" customHeight="1">
      <c r="A95" s="9"/>
      <c r="B95" s="133"/>
      <c r="C95" s="9"/>
      <c r="D95" s="134" t="s">
        <v>91</v>
      </c>
      <c r="E95" s="135"/>
      <c r="F95" s="135"/>
      <c r="G95" s="135"/>
      <c r="H95" s="135"/>
      <c r="I95" s="135"/>
      <c r="J95" s="136">
        <f>J125</f>
        <v>0</v>
      </c>
      <c r="K95" s="9"/>
      <c r="L95" s="13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7"/>
      <c r="C96" s="10"/>
      <c r="D96" s="138" t="s">
        <v>92</v>
      </c>
      <c r="E96" s="139"/>
      <c r="F96" s="139"/>
      <c r="G96" s="139"/>
      <c r="H96" s="139"/>
      <c r="I96" s="139"/>
      <c r="J96" s="140">
        <f>J126</f>
        <v>0</v>
      </c>
      <c r="K96" s="10"/>
      <c r="L96" s="13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7"/>
      <c r="C97" s="10"/>
      <c r="D97" s="138" t="s">
        <v>93</v>
      </c>
      <c r="E97" s="139"/>
      <c r="F97" s="139"/>
      <c r="G97" s="139"/>
      <c r="H97" s="139"/>
      <c r="I97" s="139"/>
      <c r="J97" s="140">
        <f>J146</f>
        <v>0</v>
      </c>
      <c r="K97" s="10"/>
      <c r="L97" s="13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7"/>
      <c r="C98" s="10"/>
      <c r="D98" s="138" t="s">
        <v>94</v>
      </c>
      <c r="E98" s="139"/>
      <c r="F98" s="139"/>
      <c r="G98" s="139"/>
      <c r="H98" s="139"/>
      <c r="I98" s="139"/>
      <c r="J98" s="140">
        <f>J159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95</v>
      </c>
      <c r="E99" s="139"/>
      <c r="F99" s="139"/>
      <c r="G99" s="139"/>
      <c r="H99" s="139"/>
      <c r="I99" s="139"/>
      <c r="J99" s="140">
        <f>J173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7"/>
      <c r="C100" s="10"/>
      <c r="D100" s="138" t="s">
        <v>96</v>
      </c>
      <c r="E100" s="139"/>
      <c r="F100" s="139"/>
      <c r="G100" s="139"/>
      <c r="H100" s="139"/>
      <c r="I100" s="139"/>
      <c r="J100" s="140">
        <f>J196</f>
        <v>0</v>
      </c>
      <c r="K100" s="10"/>
      <c r="L100" s="13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7"/>
      <c r="C101" s="10"/>
      <c r="D101" s="138" t="s">
        <v>97</v>
      </c>
      <c r="E101" s="139"/>
      <c r="F101" s="139"/>
      <c r="G101" s="139"/>
      <c r="H101" s="139"/>
      <c r="I101" s="139"/>
      <c r="J101" s="140">
        <f>J205</f>
        <v>0</v>
      </c>
      <c r="K101" s="10"/>
      <c r="L101" s="13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3"/>
      <c r="C102" s="9"/>
      <c r="D102" s="134" t="s">
        <v>98</v>
      </c>
      <c r="E102" s="135"/>
      <c r="F102" s="135"/>
      <c r="G102" s="135"/>
      <c r="H102" s="135"/>
      <c r="I102" s="135"/>
      <c r="J102" s="136">
        <f>J207</f>
        <v>0</v>
      </c>
      <c r="K102" s="9"/>
      <c r="L102" s="13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37"/>
      <c r="C103" s="10"/>
      <c r="D103" s="138" t="s">
        <v>99</v>
      </c>
      <c r="E103" s="139"/>
      <c r="F103" s="139"/>
      <c r="G103" s="139"/>
      <c r="H103" s="139"/>
      <c r="I103" s="139"/>
      <c r="J103" s="140">
        <f>J208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3"/>
      <c r="C104" s="9"/>
      <c r="D104" s="134" t="s">
        <v>100</v>
      </c>
      <c r="E104" s="135"/>
      <c r="F104" s="135"/>
      <c r="G104" s="135"/>
      <c r="H104" s="135"/>
      <c r="I104" s="135"/>
      <c r="J104" s="136">
        <f>J220</f>
        <v>0</v>
      </c>
      <c r="K104" s="9"/>
      <c r="L104" s="13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33"/>
      <c r="C105" s="9"/>
      <c r="D105" s="134" t="s">
        <v>101</v>
      </c>
      <c r="E105" s="135"/>
      <c r="F105" s="135"/>
      <c r="G105" s="135"/>
      <c r="H105" s="135"/>
      <c r="I105" s="135"/>
      <c r="J105" s="136">
        <f>J224</f>
        <v>0</v>
      </c>
      <c r="K105" s="9"/>
      <c r="L105" s="13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37"/>
      <c r="C106" s="10"/>
      <c r="D106" s="138" t="s">
        <v>102</v>
      </c>
      <c r="E106" s="139"/>
      <c r="F106" s="139"/>
      <c r="G106" s="139"/>
      <c r="H106" s="139"/>
      <c r="I106" s="139"/>
      <c r="J106" s="140">
        <f>J225</f>
        <v>0</v>
      </c>
      <c r="K106" s="10"/>
      <c r="L106" s="13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103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E7</f>
        <v>OPRAVA PŘÍJEZDOVÉ KOMUNIKACE KE SKLADU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F10</f>
        <v>Fontána p.o., Hlučín</v>
      </c>
      <c r="G118" s="37"/>
      <c r="H118" s="37"/>
      <c r="I118" s="31" t="s">
        <v>22</v>
      </c>
      <c r="J118" s="68" t="str">
        <f>IF(J10="","",J10)</f>
        <v>15.11.2021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05" customHeight="1">
      <c r="A120" s="37"/>
      <c r="B120" s="38"/>
      <c r="C120" s="31" t="s">
        <v>24</v>
      </c>
      <c r="D120" s="37"/>
      <c r="E120" s="37"/>
      <c r="F120" s="26" t="str">
        <f>E13</f>
        <v>Fontána p.o., Celní 409/3; 748 01 Hlučín</v>
      </c>
      <c r="G120" s="37"/>
      <c r="H120" s="37"/>
      <c r="I120" s="31" t="s">
        <v>32</v>
      </c>
      <c r="J120" s="35" t="str">
        <f>E19</f>
        <v>Vadovič Jan, Jičínská 277/3, 700 30 Ostrava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30</v>
      </c>
      <c r="D121" s="37"/>
      <c r="E121" s="37"/>
      <c r="F121" s="26" t="str">
        <f>IF(E16="","",E16)</f>
        <v>Vyplň údaj</v>
      </c>
      <c r="G121" s="37"/>
      <c r="H121" s="37"/>
      <c r="I121" s="31" t="s">
        <v>35</v>
      </c>
      <c r="J121" s="35" t="str">
        <f>E22</f>
        <v xml:space="preserve"> 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41"/>
      <c r="B123" s="142"/>
      <c r="C123" s="143" t="s">
        <v>104</v>
      </c>
      <c r="D123" s="144" t="s">
        <v>63</v>
      </c>
      <c r="E123" s="144" t="s">
        <v>59</v>
      </c>
      <c r="F123" s="144" t="s">
        <v>60</v>
      </c>
      <c r="G123" s="144" t="s">
        <v>105</v>
      </c>
      <c r="H123" s="144" t="s">
        <v>106</v>
      </c>
      <c r="I123" s="144" t="s">
        <v>107</v>
      </c>
      <c r="J123" s="144" t="s">
        <v>88</v>
      </c>
      <c r="K123" s="145" t="s">
        <v>108</v>
      </c>
      <c r="L123" s="146"/>
      <c r="M123" s="85" t="s">
        <v>1</v>
      </c>
      <c r="N123" s="86" t="s">
        <v>42</v>
      </c>
      <c r="O123" s="86" t="s">
        <v>109</v>
      </c>
      <c r="P123" s="86" t="s">
        <v>110</v>
      </c>
      <c r="Q123" s="86" t="s">
        <v>111</v>
      </c>
      <c r="R123" s="86" t="s">
        <v>112</v>
      </c>
      <c r="S123" s="86" t="s">
        <v>113</v>
      </c>
      <c r="T123" s="87" t="s">
        <v>114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</row>
    <row r="124" s="2" customFormat="1" ht="22.8" customHeight="1">
      <c r="A124" s="37"/>
      <c r="B124" s="38"/>
      <c r="C124" s="92" t="s">
        <v>115</v>
      </c>
      <c r="D124" s="37"/>
      <c r="E124" s="37"/>
      <c r="F124" s="37"/>
      <c r="G124" s="37"/>
      <c r="H124" s="37"/>
      <c r="I124" s="37"/>
      <c r="J124" s="147">
        <f>BK124</f>
        <v>0</v>
      </c>
      <c r="K124" s="37"/>
      <c r="L124" s="38"/>
      <c r="M124" s="88"/>
      <c r="N124" s="72"/>
      <c r="O124" s="89"/>
      <c r="P124" s="148">
        <f>P125+P207+P220+P224</f>
        <v>0</v>
      </c>
      <c r="Q124" s="89"/>
      <c r="R124" s="148">
        <f>R125+R207+R220+R224</f>
        <v>34.090868799999996</v>
      </c>
      <c r="S124" s="89"/>
      <c r="T124" s="149">
        <f>T125+T207+T220+T224</f>
        <v>83.223700000000008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77</v>
      </c>
      <c r="AU124" s="18" t="s">
        <v>90</v>
      </c>
      <c r="BK124" s="150">
        <f>BK125+BK207+BK220+BK224</f>
        <v>0</v>
      </c>
    </row>
    <row r="125" s="12" customFormat="1" ht="25.92" customHeight="1">
      <c r="A125" s="12"/>
      <c r="B125" s="151"/>
      <c r="C125" s="12"/>
      <c r="D125" s="152" t="s">
        <v>77</v>
      </c>
      <c r="E125" s="153" t="s">
        <v>116</v>
      </c>
      <c r="F125" s="153" t="s">
        <v>117</v>
      </c>
      <c r="G125" s="12"/>
      <c r="H125" s="12"/>
      <c r="I125" s="154"/>
      <c r="J125" s="155">
        <f>BK125</f>
        <v>0</v>
      </c>
      <c r="K125" s="12"/>
      <c r="L125" s="151"/>
      <c r="M125" s="156"/>
      <c r="N125" s="157"/>
      <c r="O125" s="157"/>
      <c r="P125" s="158">
        <f>P126+P146+P159+P173+P196+P205</f>
        <v>0</v>
      </c>
      <c r="Q125" s="157"/>
      <c r="R125" s="158">
        <f>R126+R146+R159+R173+R196+R205</f>
        <v>34.079950799999999</v>
      </c>
      <c r="S125" s="157"/>
      <c r="T125" s="159">
        <f>T126+T146+T159+T173+T196+T205</f>
        <v>83.223700000000008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2" t="s">
        <v>83</v>
      </c>
      <c r="AT125" s="160" t="s">
        <v>77</v>
      </c>
      <c r="AU125" s="160" t="s">
        <v>78</v>
      </c>
      <c r="AY125" s="152" t="s">
        <v>118</v>
      </c>
      <c r="BK125" s="161">
        <f>BK126+BK146+BK159+BK173+BK196+BK205</f>
        <v>0</v>
      </c>
    </row>
    <row r="126" s="12" customFormat="1" ht="22.8" customHeight="1">
      <c r="A126" s="12"/>
      <c r="B126" s="151"/>
      <c r="C126" s="12"/>
      <c r="D126" s="152" t="s">
        <v>77</v>
      </c>
      <c r="E126" s="162" t="s">
        <v>83</v>
      </c>
      <c r="F126" s="162" t="s">
        <v>119</v>
      </c>
      <c r="G126" s="12"/>
      <c r="H126" s="12"/>
      <c r="I126" s="154"/>
      <c r="J126" s="163">
        <f>BK126</f>
        <v>0</v>
      </c>
      <c r="K126" s="12"/>
      <c r="L126" s="151"/>
      <c r="M126" s="156"/>
      <c r="N126" s="157"/>
      <c r="O126" s="157"/>
      <c r="P126" s="158">
        <f>SUM(P127:P145)</f>
        <v>0</v>
      </c>
      <c r="Q126" s="157"/>
      <c r="R126" s="158">
        <f>SUM(R127:R145)</f>
        <v>0</v>
      </c>
      <c r="S126" s="157"/>
      <c r="T126" s="159">
        <f>SUM(T127:T145)</f>
        <v>78.048100000000005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2" t="s">
        <v>83</v>
      </c>
      <c r="AT126" s="160" t="s">
        <v>77</v>
      </c>
      <c r="AU126" s="160" t="s">
        <v>83</v>
      </c>
      <c r="AY126" s="152" t="s">
        <v>118</v>
      </c>
      <c r="BK126" s="161">
        <f>SUM(BK127:BK145)</f>
        <v>0</v>
      </c>
    </row>
    <row r="127" s="2" customFormat="1" ht="24.15" customHeight="1">
      <c r="A127" s="37"/>
      <c r="B127" s="164"/>
      <c r="C127" s="165" t="s">
        <v>83</v>
      </c>
      <c r="D127" s="165" t="s">
        <v>120</v>
      </c>
      <c r="E127" s="166" t="s">
        <v>121</v>
      </c>
      <c r="F127" s="167" t="s">
        <v>122</v>
      </c>
      <c r="G127" s="168" t="s">
        <v>123</v>
      </c>
      <c r="H127" s="169">
        <v>4</v>
      </c>
      <c r="I127" s="170"/>
      <c r="J127" s="171">
        <f>ROUND(I127*H127,2)</f>
        <v>0</v>
      </c>
      <c r="K127" s="167" t="s">
        <v>124</v>
      </c>
      <c r="L127" s="38"/>
      <c r="M127" s="172" t="s">
        <v>1</v>
      </c>
      <c r="N127" s="173" t="s">
        <v>44</v>
      </c>
      <c r="O127" s="76"/>
      <c r="P127" s="174">
        <f>O127*H127</f>
        <v>0</v>
      </c>
      <c r="Q127" s="174">
        <v>0</v>
      </c>
      <c r="R127" s="174">
        <f>Q127*H127</f>
        <v>0</v>
      </c>
      <c r="S127" s="174">
        <v>0.26000000000000001</v>
      </c>
      <c r="T127" s="175">
        <f>S127*H127</f>
        <v>1.04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76" t="s">
        <v>125</v>
      </c>
      <c r="AT127" s="176" t="s">
        <v>120</v>
      </c>
      <c r="AU127" s="176" t="s">
        <v>126</v>
      </c>
      <c r="AY127" s="18" t="s">
        <v>118</v>
      </c>
      <c r="BE127" s="177">
        <f>IF(N127="základní",J127,0)</f>
        <v>0</v>
      </c>
      <c r="BF127" s="177">
        <f>IF(N127="snížená",J127,0)</f>
        <v>0</v>
      </c>
      <c r="BG127" s="177">
        <f>IF(N127="zákl. přenesená",J127,0)</f>
        <v>0</v>
      </c>
      <c r="BH127" s="177">
        <f>IF(N127="sníž. přenesená",J127,0)</f>
        <v>0</v>
      </c>
      <c r="BI127" s="177">
        <f>IF(N127="nulová",J127,0)</f>
        <v>0</v>
      </c>
      <c r="BJ127" s="18" t="s">
        <v>126</v>
      </c>
      <c r="BK127" s="177">
        <f>ROUND(I127*H127,2)</f>
        <v>0</v>
      </c>
      <c r="BL127" s="18" t="s">
        <v>125</v>
      </c>
      <c r="BM127" s="176" t="s">
        <v>127</v>
      </c>
    </row>
    <row r="128" s="2" customFormat="1" ht="24.15" customHeight="1">
      <c r="A128" s="37"/>
      <c r="B128" s="164"/>
      <c r="C128" s="165" t="s">
        <v>126</v>
      </c>
      <c r="D128" s="165" t="s">
        <v>120</v>
      </c>
      <c r="E128" s="166" t="s">
        <v>128</v>
      </c>
      <c r="F128" s="167" t="s">
        <v>129</v>
      </c>
      <c r="G128" s="168" t="s">
        <v>123</v>
      </c>
      <c r="H128" s="169">
        <v>5.25</v>
      </c>
      <c r="I128" s="170"/>
      <c r="J128" s="171">
        <f>ROUND(I128*H128,2)</f>
        <v>0</v>
      </c>
      <c r="K128" s="167" t="s">
        <v>124</v>
      </c>
      <c r="L128" s="38"/>
      <c r="M128" s="172" t="s">
        <v>1</v>
      </c>
      <c r="N128" s="173" t="s">
        <v>44</v>
      </c>
      <c r="O128" s="76"/>
      <c r="P128" s="174">
        <f>O128*H128</f>
        <v>0</v>
      </c>
      <c r="Q128" s="174">
        <v>0</v>
      </c>
      <c r="R128" s="174">
        <f>Q128*H128</f>
        <v>0</v>
      </c>
      <c r="S128" s="174">
        <v>0.23999999999999999</v>
      </c>
      <c r="T128" s="175">
        <f>S128*H128</f>
        <v>1.26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76" t="s">
        <v>125</v>
      </c>
      <c r="AT128" s="176" t="s">
        <v>120</v>
      </c>
      <c r="AU128" s="176" t="s">
        <v>126</v>
      </c>
      <c r="AY128" s="18" t="s">
        <v>118</v>
      </c>
      <c r="BE128" s="177">
        <f>IF(N128="základní",J128,0)</f>
        <v>0</v>
      </c>
      <c r="BF128" s="177">
        <f>IF(N128="snížená",J128,0)</f>
        <v>0</v>
      </c>
      <c r="BG128" s="177">
        <f>IF(N128="zákl. přenesená",J128,0)</f>
        <v>0</v>
      </c>
      <c r="BH128" s="177">
        <f>IF(N128="sníž. přenesená",J128,0)</f>
        <v>0</v>
      </c>
      <c r="BI128" s="177">
        <f>IF(N128="nulová",J128,0)</f>
        <v>0</v>
      </c>
      <c r="BJ128" s="18" t="s">
        <v>126</v>
      </c>
      <c r="BK128" s="177">
        <f>ROUND(I128*H128,2)</f>
        <v>0</v>
      </c>
      <c r="BL128" s="18" t="s">
        <v>125</v>
      </c>
      <c r="BM128" s="176" t="s">
        <v>130</v>
      </c>
    </row>
    <row r="129" s="13" customFormat="1">
      <c r="A129" s="13"/>
      <c r="B129" s="178"/>
      <c r="C129" s="13"/>
      <c r="D129" s="179" t="s">
        <v>131</v>
      </c>
      <c r="E129" s="180" t="s">
        <v>1</v>
      </c>
      <c r="F129" s="181" t="s">
        <v>132</v>
      </c>
      <c r="G129" s="13"/>
      <c r="H129" s="180" t="s">
        <v>1</v>
      </c>
      <c r="I129" s="182"/>
      <c r="J129" s="13"/>
      <c r="K129" s="13"/>
      <c r="L129" s="178"/>
      <c r="M129" s="183"/>
      <c r="N129" s="184"/>
      <c r="O129" s="184"/>
      <c r="P129" s="184"/>
      <c r="Q129" s="184"/>
      <c r="R129" s="184"/>
      <c r="S129" s="184"/>
      <c r="T129" s="18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0" t="s">
        <v>131</v>
      </c>
      <c r="AU129" s="180" t="s">
        <v>126</v>
      </c>
      <c r="AV129" s="13" t="s">
        <v>83</v>
      </c>
      <c r="AW129" s="13" t="s">
        <v>34</v>
      </c>
      <c r="AX129" s="13" t="s">
        <v>78</v>
      </c>
      <c r="AY129" s="180" t="s">
        <v>118</v>
      </c>
    </row>
    <row r="130" s="14" customFormat="1">
      <c r="A130" s="14"/>
      <c r="B130" s="186"/>
      <c r="C130" s="14"/>
      <c r="D130" s="179" t="s">
        <v>131</v>
      </c>
      <c r="E130" s="187" t="s">
        <v>1</v>
      </c>
      <c r="F130" s="188" t="s">
        <v>133</v>
      </c>
      <c r="G130" s="14"/>
      <c r="H130" s="189">
        <v>5.25</v>
      </c>
      <c r="I130" s="190"/>
      <c r="J130" s="14"/>
      <c r="K130" s="14"/>
      <c r="L130" s="186"/>
      <c r="M130" s="191"/>
      <c r="N130" s="192"/>
      <c r="O130" s="192"/>
      <c r="P130" s="192"/>
      <c r="Q130" s="192"/>
      <c r="R130" s="192"/>
      <c r="S130" s="192"/>
      <c r="T130" s="19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87" t="s">
        <v>131</v>
      </c>
      <c r="AU130" s="187" t="s">
        <v>126</v>
      </c>
      <c r="AV130" s="14" t="s">
        <v>126</v>
      </c>
      <c r="AW130" s="14" t="s">
        <v>34</v>
      </c>
      <c r="AX130" s="14" t="s">
        <v>83</v>
      </c>
      <c r="AY130" s="187" t="s">
        <v>118</v>
      </c>
    </row>
    <row r="131" s="2" customFormat="1" ht="24.15" customHeight="1">
      <c r="A131" s="37"/>
      <c r="B131" s="164"/>
      <c r="C131" s="165" t="s">
        <v>134</v>
      </c>
      <c r="D131" s="165" t="s">
        <v>120</v>
      </c>
      <c r="E131" s="166" t="s">
        <v>135</v>
      </c>
      <c r="F131" s="167" t="s">
        <v>136</v>
      </c>
      <c r="G131" s="168" t="s">
        <v>123</v>
      </c>
      <c r="H131" s="169">
        <v>53.200000000000003</v>
      </c>
      <c r="I131" s="170"/>
      <c r="J131" s="171">
        <f>ROUND(I131*H131,2)</f>
        <v>0</v>
      </c>
      <c r="K131" s="167" t="s">
        <v>124</v>
      </c>
      <c r="L131" s="38"/>
      <c r="M131" s="172" t="s">
        <v>1</v>
      </c>
      <c r="N131" s="173" t="s">
        <v>44</v>
      </c>
      <c r="O131" s="76"/>
      <c r="P131" s="174">
        <f>O131*H131</f>
        <v>0</v>
      </c>
      <c r="Q131" s="174">
        <v>0</v>
      </c>
      <c r="R131" s="174">
        <f>Q131*H131</f>
        <v>0</v>
      </c>
      <c r="S131" s="174">
        <v>0.75</v>
      </c>
      <c r="T131" s="175">
        <f>S131*H131</f>
        <v>39.900000000000006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76" t="s">
        <v>125</v>
      </c>
      <c r="AT131" s="176" t="s">
        <v>120</v>
      </c>
      <c r="AU131" s="176" t="s">
        <v>126</v>
      </c>
      <c r="AY131" s="18" t="s">
        <v>118</v>
      </c>
      <c r="BE131" s="177">
        <f>IF(N131="základní",J131,0)</f>
        <v>0</v>
      </c>
      <c r="BF131" s="177">
        <f>IF(N131="snížená",J131,0)</f>
        <v>0</v>
      </c>
      <c r="BG131" s="177">
        <f>IF(N131="zákl. přenesená",J131,0)</f>
        <v>0</v>
      </c>
      <c r="BH131" s="177">
        <f>IF(N131="sníž. přenesená",J131,0)</f>
        <v>0</v>
      </c>
      <c r="BI131" s="177">
        <f>IF(N131="nulová",J131,0)</f>
        <v>0</v>
      </c>
      <c r="BJ131" s="18" t="s">
        <v>126</v>
      </c>
      <c r="BK131" s="177">
        <f>ROUND(I131*H131,2)</f>
        <v>0</v>
      </c>
      <c r="BL131" s="18" t="s">
        <v>125</v>
      </c>
      <c r="BM131" s="176" t="s">
        <v>137</v>
      </c>
    </row>
    <row r="132" s="13" customFormat="1">
      <c r="A132" s="13"/>
      <c r="B132" s="178"/>
      <c r="C132" s="13"/>
      <c r="D132" s="179" t="s">
        <v>131</v>
      </c>
      <c r="E132" s="180" t="s">
        <v>1</v>
      </c>
      <c r="F132" s="181" t="s">
        <v>138</v>
      </c>
      <c r="G132" s="13"/>
      <c r="H132" s="180" t="s">
        <v>1</v>
      </c>
      <c r="I132" s="182"/>
      <c r="J132" s="13"/>
      <c r="K132" s="13"/>
      <c r="L132" s="178"/>
      <c r="M132" s="183"/>
      <c r="N132" s="184"/>
      <c r="O132" s="184"/>
      <c r="P132" s="184"/>
      <c r="Q132" s="184"/>
      <c r="R132" s="184"/>
      <c r="S132" s="184"/>
      <c r="T132" s="18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0" t="s">
        <v>131</v>
      </c>
      <c r="AU132" s="180" t="s">
        <v>126</v>
      </c>
      <c r="AV132" s="13" t="s">
        <v>83</v>
      </c>
      <c r="AW132" s="13" t="s">
        <v>34</v>
      </c>
      <c r="AX132" s="13" t="s">
        <v>78</v>
      </c>
      <c r="AY132" s="180" t="s">
        <v>118</v>
      </c>
    </row>
    <row r="133" s="14" customFormat="1">
      <c r="A133" s="14"/>
      <c r="B133" s="186"/>
      <c r="C133" s="14"/>
      <c r="D133" s="179" t="s">
        <v>131</v>
      </c>
      <c r="E133" s="187" t="s">
        <v>1</v>
      </c>
      <c r="F133" s="188" t="s">
        <v>139</v>
      </c>
      <c r="G133" s="14"/>
      <c r="H133" s="189">
        <v>53.200000000000003</v>
      </c>
      <c r="I133" s="190"/>
      <c r="J133" s="14"/>
      <c r="K133" s="14"/>
      <c r="L133" s="186"/>
      <c r="M133" s="191"/>
      <c r="N133" s="192"/>
      <c r="O133" s="192"/>
      <c r="P133" s="192"/>
      <c r="Q133" s="192"/>
      <c r="R133" s="192"/>
      <c r="S133" s="192"/>
      <c r="T133" s="19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87" t="s">
        <v>131</v>
      </c>
      <c r="AU133" s="187" t="s">
        <v>126</v>
      </c>
      <c r="AV133" s="14" t="s">
        <v>126</v>
      </c>
      <c r="AW133" s="14" t="s">
        <v>34</v>
      </c>
      <c r="AX133" s="14" t="s">
        <v>83</v>
      </c>
      <c r="AY133" s="187" t="s">
        <v>118</v>
      </c>
    </row>
    <row r="134" s="2" customFormat="1" ht="24.15" customHeight="1">
      <c r="A134" s="37"/>
      <c r="B134" s="164"/>
      <c r="C134" s="165" t="s">
        <v>125</v>
      </c>
      <c r="D134" s="165" t="s">
        <v>120</v>
      </c>
      <c r="E134" s="166" t="s">
        <v>140</v>
      </c>
      <c r="F134" s="167" t="s">
        <v>141</v>
      </c>
      <c r="G134" s="168" t="s">
        <v>123</v>
      </c>
      <c r="H134" s="169">
        <v>54.369999999999997</v>
      </c>
      <c r="I134" s="170"/>
      <c r="J134" s="171">
        <f>ROUND(I134*H134,2)</f>
        <v>0</v>
      </c>
      <c r="K134" s="167" t="s">
        <v>124</v>
      </c>
      <c r="L134" s="38"/>
      <c r="M134" s="172" t="s">
        <v>1</v>
      </c>
      <c r="N134" s="173" t="s">
        <v>44</v>
      </c>
      <c r="O134" s="76"/>
      <c r="P134" s="174">
        <f>O134*H134</f>
        <v>0</v>
      </c>
      <c r="Q134" s="174">
        <v>0</v>
      </c>
      <c r="R134" s="174">
        <f>Q134*H134</f>
        <v>0</v>
      </c>
      <c r="S134" s="174">
        <v>0.63</v>
      </c>
      <c r="T134" s="175">
        <f>S134*H134</f>
        <v>34.253099999999996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76" t="s">
        <v>125</v>
      </c>
      <c r="AT134" s="176" t="s">
        <v>120</v>
      </c>
      <c r="AU134" s="176" t="s">
        <v>126</v>
      </c>
      <c r="AY134" s="18" t="s">
        <v>118</v>
      </c>
      <c r="BE134" s="177">
        <f>IF(N134="základní",J134,0)</f>
        <v>0</v>
      </c>
      <c r="BF134" s="177">
        <f>IF(N134="snížená",J134,0)</f>
        <v>0</v>
      </c>
      <c r="BG134" s="177">
        <f>IF(N134="zákl. přenesená",J134,0)</f>
        <v>0</v>
      </c>
      <c r="BH134" s="177">
        <f>IF(N134="sníž. přenesená",J134,0)</f>
        <v>0</v>
      </c>
      <c r="BI134" s="177">
        <f>IF(N134="nulová",J134,0)</f>
        <v>0</v>
      </c>
      <c r="BJ134" s="18" t="s">
        <v>126</v>
      </c>
      <c r="BK134" s="177">
        <f>ROUND(I134*H134,2)</f>
        <v>0</v>
      </c>
      <c r="BL134" s="18" t="s">
        <v>125</v>
      </c>
      <c r="BM134" s="176" t="s">
        <v>142</v>
      </c>
    </row>
    <row r="135" s="13" customFormat="1">
      <c r="A135" s="13"/>
      <c r="B135" s="178"/>
      <c r="C135" s="13"/>
      <c r="D135" s="179" t="s">
        <v>131</v>
      </c>
      <c r="E135" s="180" t="s">
        <v>1</v>
      </c>
      <c r="F135" s="181" t="s">
        <v>143</v>
      </c>
      <c r="G135" s="13"/>
      <c r="H135" s="180" t="s">
        <v>1</v>
      </c>
      <c r="I135" s="182"/>
      <c r="J135" s="13"/>
      <c r="K135" s="13"/>
      <c r="L135" s="178"/>
      <c r="M135" s="183"/>
      <c r="N135" s="184"/>
      <c r="O135" s="184"/>
      <c r="P135" s="184"/>
      <c r="Q135" s="184"/>
      <c r="R135" s="184"/>
      <c r="S135" s="184"/>
      <c r="T135" s="18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0" t="s">
        <v>131</v>
      </c>
      <c r="AU135" s="180" t="s">
        <v>126</v>
      </c>
      <c r="AV135" s="13" t="s">
        <v>83</v>
      </c>
      <c r="AW135" s="13" t="s">
        <v>34</v>
      </c>
      <c r="AX135" s="13" t="s">
        <v>78</v>
      </c>
      <c r="AY135" s="180" t="s">
        <v>118</v>
      </c>
    </row>
    <row r="136" s="14" customFormat="1">
      <c r="A136" s="14"/>
      <c r="B136" s="186"/>
      <c r="C136" s="14"/>
      <c r="D136" s="179" t="s">
        <v>131</v>
      </c>
      <c r="E136" s="187" t="s">
        <v>1</v>
      </c>
      <c r="F136" s="188" t="s">
        <v>144</v>
      </c>
      <c r="G136" s="14"/>
      <c r="H136" s="189">
        <v>54.369999999999997</v>
      </c>
      <c r="I136" s="190"/>
      <c r="J136" s="14"/>
      <c r="K136" s="14"/>
      <c r="L136" s="186"/>
      <c r="M136" s="191"/>
      <c r="N136" s="192"/>
      <c r="O136" s="192"/>
      <c r="P136" s="192"/>
      <c r="Q136" s="192"/>
      <c r="R136" s="192"/>
      <c r="S136" s="192"/>
      <c r="T136" s="19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87" t="s">
        <v>131</v>
      </c>
      <c r="AU136" s="187" t="s">
        <v>126</v>
      </c>
      <c r="AV136" s="14" t="s">
        <v>126</v>
      </c>
      <c r="AW136" s="14" t="s">
        <v>34</v>
      </c>
      <c r="AX136" s="14" t="s">
        <v>83</v>
      </c>
      <c r="AY136" s="187" t="s">
        <v>118</v>
      </c>
    </row>
    <row r="137" s="2" customFormat="1" ht="14.4" customHeight="1">
      <c r="A137" s="37"/>
      <c r="B137" s="164"/>
      <c r="C137" s="165" t="s">
        <v>145</v>
      </c>
      <c r="D137" s="165" t="s">
        <v>120</v>
      </c>
      <c r="E137" s="166" t="s">
        <v>146</v>
      </c>
      <c r="F137" s="167" t="s">
        <v>147</v>
      </c>
      <c r="G137" s="168" t="s">
        <v>148</v>
      </c>
      <c r="H137" s="169">
        <v>5.5</v>
      </c>
      <c r="I137" s="170"/>
      <c r="J137" s="171">
        <f>ROUND(I137*H137,2)</f>
        <v>0</v>
      </c>
      <c r="K137" s="167" t="s">
        <v>124</v>
      </c>
      <c r="L137" s="38"/>
      <c r="M137" s="172" t="s">
        <v>1</v>
      </c>
      <c r="N137" s="173" t="s">
        <v>44</v>
      </c>
      <c r="O137" s="76"/>
      <c r="P137" s="174">
        <f>O137*H137</f>
        <v>0</v>
      </c>
      <c r="Q137" s="174">
        <v>0</v>
      </c>
      <c r="R137" s="174">
        <f>Q137*H137</f>
        <v>0</v>
      </c>
      <c r="S137" s="174">
        <v>0.28999999999999998</v>
      </c>
      <c r="T137" s="175">
        <f>S137*H137</f>
        <v>1.595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76" t="s">
        <v>125</v>
      </c>
      <c r="AT137" s="176" t="s">
        <v>120</v>
      </c>
      <c r="AU137" s="176" t="s">
        <v>126</v>
      </c>
      <c r="AY137" s="18" t="s">
        <v>118</v>
      </c>
      <c r="BE137" s="177">
        <f>IF(N137="základní",J137,0)</f>
        <v>0</v>
      </c>
      <c r="BF137" s="177">
        <f>IF(N137="snížená",J137,0)</f>
        <v>0</v>
      </c>
      <c r="BG137" s="177">
        <f>IF(N137="zákl. přenesená",J137,0)</f>
        <v>0</v>
      </c>
      <c r="BH137" s="177">
        <f>IF(N137="sníž. přenesená",J137,0)</f>
        <v>0</v>
      </c>
      <c r="BI137" s="177">
        <f>IF(N137="nulová",J137,0)</f>
        <v>0</v>
      </c>
      <c r="BJ137" s="18" t="s">
        <v>126</v>
      </c>
      <c r="BK137" s="177">
        <f>ROUND(I137*H137,2)</f>
        <v>0</v>
      </c>
      <c r="BL137" s="18" t="s">
        <v>125</v>
      </c>
      <c r="BM137" s="176" t="s">
        <v>149</v>
      </c>
    </row>
    <row r="138" s="2" customFormat="1" ht="24.15" customHeight="1">
      <c r="A138" s="37"/>
      <c r="B138" s="164"/>
      <c r="C138" s="165" t="s">
        <v>150</v>
      </c>
      <c r="D138" s="165" t="s">
        <v>120</v>
      </c>
      <c r="E138" s="166" t="s">
        <v>151</v>
      </c>
      <c r="F138" s="167" t="s">
        <v>152</v>
      </c>
      <c r="G138" s="168" t="s">
        <v>153</v>
      </c>
      <c r="H138" s="169">
        <v>5.4749999999999996</v>
      </c>
      <c r="I138" s="170"/>
      <c r="J138" s="171">
        <f>ROUND(I138*H138,2)</f>
        <v>0</v>
      </c>
      <c r="K138" s="167" t="s">
        <v>124</v>
      </c>
      <c r="L138" s="38"/>
      <c r="M138" s="172" t="s">
        <v>1</v>
      </c>
      <c r="N138" s="173" t="s">
        <v>44</v>
      </c>
      <c r="O138" s="76"/>
      <c r="P138" s="174">
        <f>O138*H138</f>
        <v>0</v>
      </c>
      <c r="Q138" s="174">
        <v>0</v>
      </c>
      <c r="R138" s="174">
        <f>Q138*H138</f>
        <v>0</v>
      </c>
      <c r="S138" s="174">
        <v>0</v>
      </c>
      <c r="T138" s="17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76" t="s">
        <v>125</v>
      </c>
      <c r="AT138" s="176" t="s">
        <v>120</v>
      </c>
      <c r="AU138" s="176" t="s">
        <v>126</v>
      </c>
      <c r="AY138" s="18" t="s">
        <v>118</v>
      </c>
      <c r="BE138" s="177">
        <f>IF(N138="základní",J138,0)</f>
        <v>0</v>
      </c>
      <c r="BF138" s="177">
        <f>IF(N138="snížená",J138,0)</f>
        <v>0</v>
      </c>
      <c r="BG138" s="177">
        <f>IF(N138="zákl. přenesená",J138,0)</f>
        <v>0</v>
      </c>
      <c r="BH138" s="177">
        <f>IF(N138="sníž. přenesená",J138,0)</f>
        <v>0</v>
      </c>
      <c r="BI138" s="177">
        <f>IF(N138="nulová",J138,0)</f>
        <v>0</v>
      </c>
      <c r="BJ138" s="18" t="s">
        <v>126</v>
      </c>
      <c r="BK138" s="177">
        <f>ROUND(I138*H138,2)</f>
        <v>0</v>
      </c>
      <c r="BL138" s="18" t="s">
        <v>125</v>
      </c>
      <c r="BM138" s="176" t="s">
        <v>154</v>
      </c>
    </row>
    <row r="139" s="13" customFormat="1">
      <c r="A139" s="13"/>
      <c r="B139" s="178"/>
      <c r="C139" s="13"/>
      <c r="D139" s="179" t="s">
        <v>131</v>
      </c>
      <c r="E139" s="180" t="s">
        <v>1</v>
      </c>
      <c r="F139" s="181" t="s">
        <v>155</v>
      </c>
      <c r="G139" s="13"/>
      <c r="H139" s="180" t="s">
        <v>1</v>
      </c>
      <c r="I139" s="182"/>
      <c r="J139" s="13"/>
      <c r="K139" s="13"/>
      <c r="L139" s="178"/>
      <c r="M139" s="183"/>
      <c r="N139" s="184"/>
      <c r="O139" s="184"/>
      <c r="P139" s="184"/>
      <c r="Q139" s="184"/>
      <c r="R139" s="184"/>
      <c r="S139" s="184"/>
      <c r="T139" s="18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0" t="s">
        <v>131</v>
      </c>
      <c r="AU139" s="180" t="s">
        <v>126</v>
      </c>
      <c r="AV139" s="13" t="s">
        <v>83</v>
      </c>
      <c r="AW139" s="13" t="s">
        <v>34</v>
      </c>
      <c r="AX139" s="13" t="s">
        <v>78</v>
      </c>
      <c r="AY139" s="180" t="s">
        <v>118</v>
      </c>
    </row>
    <row r="140" s="14" customFormat="1">
      <c r="A140" s="14"/>
      <c r="B140" s="186"/>
      <c r="C140" s="14"/>
      <c r="D140" s="179" t="s">
        <v>131</v>
      </c>
      <c r="E140" s="187" t="s">
        <v>1</v>
      </c>
      <c r="F140" s="188" t="s">
        <v>156</v>
      </c>
      <c r="G140" s="14"/>
      <c r="H140" s="189">
        <v>4.0800000000000001</v>
      </c>
      <c r="I140" s="190"/>
      <c r="J140" s="14"/>
      <c r="K140" s="14"/>
      <c r="L140" s="186"/>
      <c r="M140" s="191"/>
      <c r="N140" s="192"/>
      <c r="O140" s="192"/>
      <c r="P140" s="192"/>
      <c r="Q140" s="192"/>
      <c r="R140" s="192"/>
      <c r="S140" s="192"/>
      <c r="T140" s="19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187" t="s">
        <v>131</v>
      </c>
      <c r="AU140" s="187" t="s">
        <v>126</v>
      </c>
      <c r="AV140" s="14" t="s">
        <v>126</v>
      </c>
      <c r="AW140" s="14" t="s">
        <v>34</v>
      </c>
      <c r="AX140" s="14" t="s">
        <v>78</v>
      </c>
      <c r="AY140" s="187" t="s">
        <v>118</v>
      </c>
    </row>
    <row r="141" s="14" customFormat="1">
      <c r="A141" s="14"/>
      <c r="B141" s="186"/>
      <c r="C141" s="14"/>
      <c r="D141" s="179" t="s">
        <v>131</v>
      </c>
      <c r="E141" s="187" t="s">
        <v>1</v>
      </c>
      <c r="F141" s="188" t="s">
        <v>157</v>
      </c>
      <c r="G141" s="14"/>
      <c r="H141" s="189">
        <v>1.395</v>
      </c>
      <c r="I141" s="190"/>
      <c r="J141" s="14"/>
      <c r="K141" s="14"/>
      <c r="L141" s="186"/>
      <c r="M141" s="191"/>
      <c r="N141" s="192"/>
      <c r="O141" s="192"/>
      <c r="P141" s="192"/>
      <c r="Q141" s="192"/>
      <c r="R141" s="192"/>
      <c r="S141" s="192"/>
      <c r="T141" s="19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87" t="s">
        <v>131</v>
      </c>
      <c r="AU141" s="187" t="s">
        <v>126</v>
      </c>
      <c r="AV141" s="14" t="s">
        <v>126</v>
      </c>
      <c r="AW141" s="14" t="s">
        <v>34</v>
      </c>
      <c r="AX141" s="14" t="s">
        <v>78</v>
      </c>
      <c r="AY141" s="187" t="s">
        <v>118</v>
      </c>
    </row>
    <row r="142" s="15" customFormat="1">
      <c r="A142" s="15"/>
      <c r="B142" s="194"/>
      <c r="C142" s="15"/>
      <c r="D142" s="179" t="s">
        <v>131</v>
      </c>
      <c r="E142" s="195" t="s">
        <v>1</v>
      </c>
      <c r="F142" s="196" t="s">
        <v>158</v>
      </c>
      <c r="G142" s="15"/>
      <c r="H142" s="197">
        <v>5.4749999999999996</v>
      </c>
      <c r="I142" s="198"/>
      <c r="J142" s="15"/>
      <c r="K142" s="15"/>
      <c r="L142" s="194"/>
      <c r="M142" s="199"/>
      <c r="N142" s="200"/>
      <c r="O142" s="200"/>
      <c r="P142" s="200"/>
      <c r="Q142" s="200"/>
      <c r="R142" s="200"/>
      <c r="S142" s="200"/>
      <c r="T142" s="201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195" t="s">
        <v>131</v>
      </c>
      <c r="AU142" s="195" t="s">
        <v>126</v>
      </c>
      <c r="AV142" s="15" t="s">
        <v>125</v>
      </c>
      <c r="AW142" s="15" t="s">
        <v>34</v>
      </c>
      <c r="AX142" s="15" t="s">
        <v>83</v>
      </c>
      <c r="AY142" s="195" t="s">
        <v>118</v>
      </c>
    </row>
    <row r="143" s="2" customFormat="1" ht="24.15" customHeight="1">
      <c r="A143" s="37"/>
      <c r="B143" s="164"/>
      <c r="C143" s="165" t="s">
        <v>159</v>
      </c>
      <c r="D143" s="165" t="s">
        <v>120</v>
      </c>
      <c r="E143" s="166" t="s">
        <v>160</v>
      </c>
      <c r="F143" s="167" t="s">
        <v>161</v>
      </c>
      <c r="G143" s="168" t="s">
        <v>153</v>
      </c>
      <c r="H143" s="169">
        <v>3.5</v>
      </c>
      <c r="I143" s="170"/>
      <c r="J143" s="171">
        <f>ROUND(I143*H143,2)</f>
        <v>0</v>
      </c>
      <c r="K143" s="167" t="s">
        <v>124</v>
      </c>
      <c r="L143" s="38"/>
      <c r="M143" s="172" t="s">
        <v>1</v>
      </c>
      <c r="N143" s="173" t="s">
        <v>44</v>
      </c>
      <c r="O143" s="76"/>
      <c r="P143" s="174">
        <f>O143*H143</f>
        <v>0</v>
      </c>
      <c r="Q143" s="174">
        <v>0</v>
      </c>
      <c r="R143" s="174">
        <f>Q143*H143</f>
        <v>0</v>
      </c>
      <c r="S143" s="174">
        <v>0</v>
      </c>
      <c r="T143" s="17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76" t="s">
        <v>125</v>
      </c>
      <c r="AT143" s="176" t="s">
        <v>120</v>
      </c>
      <c r="AU143" s="176" t="s">
        <v>126</v>
      </c>
      <c r="AY143" s="18" t="s">
        <v>118</v>
      </c>
      <c r="BE143" s="177">
        <f>IF(N143="základní",J143,0)</f>
        <v>0</v>
      </c>
      <c r="BF143" s="177">
        <f>IF(N143="snížená",J143,0)</f>
        <v>0</v>
      </c>
      <c r="BG143" s="177">
        <f>IF(N143="zákl. přenesená",J143,0)</f>
        <v>0</v>
      </c>
      <c r="BH143" s="177">
        <f>IF(N143="sníž. přenesená",J143,0)</f>
        <v>0</v>
      </c>
      <c r="BI143" s="177">
        <f>IF(N143="nulová",J143,0)</f>
        <v>0</v>
      </c>
      <c r="BJ143" s="18" t="s">
        <v>126</v>
      </c>
      <c r="BK143" s="177">
        <f>ROUND(I143*H143,2)</f>
        <v>0</v>
      </c>
      <c r="BL143" s="18" t="s">
        <v>125</v>
      </c>
      <c r="BM143" s="176" t="s">
        <v>162</v>
      </c>
    </row>
    <row r="144" s="13" customFormat="1">
      <c r="A144" s="13"/>
      <c r="B144" s="178"/>
      <c r="C144" s="13"/>
      <c r="D144" s="179" t="s">
        <v>131</v>
      </c>
      <c r="E144" s="180" t="s">
        <v>1</v>
      </c>
      <c r="F144" s="181" t="s">
        <v>163</v>
      </c>
      <c r="G144" s="13"/>
      <c r="H144" s="180" t="s">
        <v>1</v>
      </c>
      <c r="I144" s="182"/>
      <c r="J144" s="13"/>
      <c r="K144" s="13"/>
      <c r="L144" s="178"/>
      <c r="M144" s="183"/>
      <c r="N144" s="184"/>
      <c r="O144" s="184"/>
      <c r="P144" s="184"/>
      <c r="Q144" s="184"/>
      <c r="R144" s="184"/>
      <c r="S144" s="184"/>
      <c r="T144" s="18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0" t="s">
        <v>131</v>
      </c>
      <c r="AU144" s="180" t="s">
        <v>126</v>
      </c>
      <c r="AV144" s="13" t="s">
        <v>83</v>
      </c>
      <c r="AW144" s="13" t="s">
        <v>34</v>
      </c>
      <c r="AX144" s="13" t="s">
        <v>78</v>
      </c>
      <c r="AY144" s="180" t="s">
        <v>118</v>
      </c>
    </row>
    <row r="145" s="14" customFormat="1">
      <c r="A145" s="14"/>
      <c r="B145" s="186"/>
      <c r="C145" s="14"/>
      <c r="D145" s="179" t="s">
        <v>131</v>
      </c>
      <c r="E145" s="187" t="s">
        <v>1</v>
      </c>
      <c r="F145" s="188" t="s">
        <v>164</v>
      </c>
      <c r="G145" s="14"/>
      <c r="H145" s="189">
        <v>3.5</v>
      </c>
      <c r="I145" s="190"/>
      <c r="J145" s="14"/>
      <c r="K145" s="14"/>
      <c r="L145" s="186"/>
      <c r="M145" s="191"/>
      <c r="N145" s="192"/>
      <c r="O145" s="192"/>
      <c r="P145" s="192"/>
      <c r="Q145" s="192"/>
      <c r="R145" s="192"/>
      <c r="S145" s="192"/>
      <c r="T145" s="19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87" t="s">
        <v>131</v>
      </c>
      <c r="AU145" s="187" t="s">
        <v>126</v>
      </c>
      <c r="AV145" s="14" t="s">
        <v>126</v>
      </c>
      <c r="AW145" s="14" t="s">
        <v>34</v>
      </c>
      <c r="AX145" s="14" t="s">
        <v>83</v>
      </c>
      <c r="AY145" s="187" t="s">
        <v>118</v>
      </c>
    </row>
    <row r="146" s="12" customFormat="1" ht="22.8" customHeight="1">
      <c r="A146" s="12"/>
      <c r="B146" s="151"/>
      <c r="C146" s="12"/>
      <c r="D146" s="152" t="s">
        <v>77</v>
      </c>
      <c r="E146" s="162" t="s">
        <v>145</v>
      </c>
      <c r="F146" s="162" t="s">
        <v>165</v>
      </c>
      <c r="G146" s="12"/>
      <c r="H146" s="12"/>
      <c r="I146" s="154"/>
      <c r="J146" s="163">
        <f>BK146</f>
        <v>0</v>
      </c>
      <c r="K146" s="12"/>
      <c r="L146" s="151"/>
      <c r="M146" s="156"/>
      <c r="N146" s="157"/>
      <c r="O146" s="157"/>
      <c r="P146" s="158">
        <f>SUM(P147:P158)</f>
        <v>0</v>
      </c>
      <c r="Q146" s="157"/>
      <c r="R146" s="158">
        <f>SUM(R147:R158)</f>
        <v>21.242614</v>
      </c>
      <c r="S146" s="157"/>
      <c r="T146" s="159">
        <f>SUM(T147:T158)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2" t="s">
        <v>83</v>
      </c>
      <c r="AT146" s="160" t="s">
        <v>77</v>
      </c>
      <c r="AU146" s="160" t="s">
        <v>83</v>
      </c>
      <c r="AY146" s="152" t="s">
        <v>118</v>
      </c>
      <c r="BK146" s="161">
        <f>SUM(BK147:BK158)</f>
        <v>0</v>
      </c>
    </row>
    <row r="147" s="2" customFormat="1" ht="14.4" customHeight="1">
      <c r="A147" s="37"/>
      <c r="B147" s="164"/>
      <c r="C147" s="165" t="s">
        <v>166</v>
      </c>
      <c r="D147" s="165" t="s">
        <v>120</v>
      </c>
      <c r="E147" s="166" t="s">
        <v>167</v>
      </c>
      <c r="F147" s="167" t="s">
        <v>168</v>
      </c>
      <c r="G147" s="168" t="s">
        <v>123</v>
      </c>
      <c r="H147" s="169">
        <v>108.741</v>
      </c>
      <c r="I147" s="170"/>
      <c r="J147" s="171">
        <f>ROUND(I147*H147,2)</f>
        <v>0</v>
      </c>
      <c r="K147" s="167" t="s">
        <v>124</v>
      </c>
      <c r="L147" s="38"/>
      <c r="M147" s="172" t="s">
        <v>1</v>
      </c>
      <c r="N147" s="173" t="s">
        <v>44</v>
      </c>
      <c r="O147" s="76"/>
      <c r="P147" s="174">
        <f>O147*H147</f>
        <v>0</v>
      </c>
      <c r="Q147" s="174">
        <v>0</v>
      </c>
      <c r="R147" s="174">
        <f>Q147*H147</f>
        <v>0</v>
      </c>
      <c r="S147" s="174">
        <v>0</v>
      </c>
      <c r="T147" s="17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76" t="s">
        <v>125</v>
      </c>
      <c r="AT147" s="176" t="s">
        <v>120</v>
      </c>
      <c r="AU147" s="176" t="s">
        <v>126</v>
      </c>
      <c r="AY147" s="18" t="s">
        <v>118</v>
      </c>
      <c r="BE147" s="177">
        <f>IF(N147="základní",J147,0)</f>
        <v>0</v>
      </c>
      <c r="BF147" s="177">
        <f>IF(N147="snížená",J147,0)</f>
        <v>0</v>
      </c>
      <c r="BG147" s="177">
        <f>IF(N147="zákl. přenesená",J147,0)</f>
        <v>0</v>
      </c>
      <c r="BH147" s="177">
        <f>IF(N147="sníž. přenesená",J147,0)</f>
        <v>0</v>
      </c>
      <c r="BI147" s="177">
        <f>IF(N147="nulová",J147,0)</f>
        <v>0</v>
      </c>
      <c r="BJ147" s="18" t="s">
        <v>126</v>
      </c>
      <c r="BK147" s="177">
        <f>ROUND(I147*H147,2)</f>
        <v>0</v>
      </c>
      <c r="BL147" s="18" t="s">
        <v>125</v>
      </c>
      <c r="BM147" s="176" t="s">
        <v>169</v>
      </c>
    </row>
    <row r="148" s="13" customFormat="1">
      <c r="A148" s="13"/>
      <c r="B148" s="178"/>
      <c r="C148" s="13"/>
      <c r="D148" s="179" t="s">
        <v>131</v>
      </c>
      <c r="E148" s="180" t="s">
        <v>1</v>
      </c>
      <c r="F148" s="181" t="s">
        <v>170</v>
      </c>
      <c r="G148" s="13"/>
      <c r="H148" s="180" t="s">
        <v>1</v>
      </c>
      <c r="I148" s="182"/>
      <c r="J148" s="13"/>
      <c r="K148" s="13"/>
      <c r="L148" s="178"/>
      <c r="M148" s="183"/>
      <c r="N148" s="184"/>
      <c r="O148" s="184"/>
      <c r="P148" s="184"/>
      <c r="Q148" s="184"/>
      <c r="R148" s="184"/>
      <c r="S148" s="184"/>
      <c r="T148" s="18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0" t="s">
        <v>131</v>
      </c>
      <c r="AU148" s="180" t="s">
        <v>126</v>
      </c>
      <c r="AV148" s="13" t="s">
        <v>83</v>
      </c>
      <c r="AW148" s="13" t="s">
        <v>34</v>
      </c>
      <c r="AX148" s="13" t="s">
        <v>78</v>
      </c>
      <c r="AY148" s="180" t="s">
        <v>118</v>
      </c>
    </row>
    <row r="149" s="14" customFormat="1">
      <c r="A149" s="14"/>
      <c r="B149" s="186"/>
      <c r="C149" s="14"/>
      <c r="D149" s="179" t="s">
        <v>131</v>
      </c>
      <c r="E149" s="187" t="s">
        <v>1</v>
      </c>
      <c r="F149" s="188" t="s">
        <v>171</v>
      </c>
      <c r="G149" s="14"/>
      <c r="H149" s="189">
        <v>108.741</v>
      </c>
      <c r="I149" s="190"/>
      <c r="J149" s="14"/>
      <c r="K149" s="14"/>
      <c r="L149" s="186"/>
      <c r="M149" s="191"/>
      <c r="N149" s="192"/>
      <c r="O149" s="192"/>
      <c r="P149" s="192"/>
      <c r="Q149" s="192"/>
      <c r="R149" s="192"/>
      <c r="S149" s="192"/>
      <c r="T149" s="19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87" t="s">
        <v>131</v>
      </c>
      <c r="AU149" s="187" t="s">
        <v>126</v>
      </c>
      <c r="AV149" s="14" t="s">
        <v>126</v>
      </c>
      <c r="AW149" s="14" t="s">
        <v>34</v>
      </c>
      <c r="AX149" s="14" t="s">
        <v>83</v>
      </c>
      <c r="AY149" s="187" t="s">
        <v>118</v>
      </c>
    </row>
    <row r="150" s="2" customFormat="1" ht="24.15" customHeight="1">
      <c r="A150" s="37"/>
      <c r="B150" s="164"/>
      <c r="C150" s="165" t="s">
        <v>172</v>
      </c>
      <c r="D150" s="165" t="s">
        <v>120</v>
      </c>
      <c r="E150" s="166" t="s">
        <v>173</v>
      </c>
      <c r="F150" s="167" t="s">
        <v>174</v>
      </c>
      <c r="G150" s="168" t="s">
        <v>123</v>
      </c>
      <c r="H150" s="169">
        <v>19.75</v>
      </c>
      <c r="I150" s="170"/>
      <c r="J150" s="171">
        <f>ROUND(I150*H150,2)</f>
        <v>0</v>
      </c>
      <c r="K150" s="167" t="s">
        <v>124</v>
      </c>
      <c r="L150" s="38"/>
      <c r="M150" s="172" t="s">
        <v>1</v>
      </c>
      <c r="N150" s="173" t="s">
        <v>44</v>
      </c>
      <c r="O150" s="76"/>
      <c r="P150" s="174">
        <f>O150*H150</f>
        <v>0</v>
      </c>
      <c r="Q150" s="174">
        <v>0.40799999999999997</v>
      </c>
      <c r="R150" s="174">
        <f>Q150*H150</f>
        <v>8.0579999999999998</v>
      </c>
      <c r="S150" s="174">
        <v>0</v>
      </c>
      <c r="T150" s="17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76" t="s">
        <v>125</v>
      </c>
      <c r="AT150" s="176" t="s">
        <v>120</v>
      </c>
      <c r="AU150" s="176" t="s">
        <v>126</v>
      </c>
      <c r="AY150" s="18" t="s">
        <v>118</v>
      </c>
      <c r="BE150" s="177">
        <f>IF(N150="základní",J150,0)</f>
        <v>0</v>
      </c>
      <c r="BF150" s="177">
        <f>IF(N150="snížená",J150,0)</f>
        <v>0</v>
      </c>
      <c r="BG150" s="177">
        <f>IF(N150="zákl. přenesená",J150,0)</f>
        <v>0</v>
      </c>
      <c r="BH150" s="177">
        <f>IF(N150="sníž. přenesená",J150,0)</f>
        <v>0</v>
      </c>
      <c r="BI150" s="177">
        <f>IF(N150="nulová",J150,0)</f>
        <v>0</v>
      </c>
      <c r="BJ150" s="18" t="s">
        <v>126</v>
      </c>
      <c r="BK150" s="177">
        <f>ROUND(I150*H150,2)</f>
        <v>0</v>
      </c>
      <c r="BL150" s="18" t="s">
        <v>125</v>
      </c>
      <c r="BM150" s="176" t="s">
        <v>175</v>
      </c>
    </row>
    <row r="151" s="13" customFormat="1">
      <c r="A151" s="13"/>
      <c r="B151" s="178"/>
      <c r="C151" s="13"/>
      <c r="D151" s="179" t="s">
        <v>131</v>
      </c>
      <c r="E151" s="180" t="s">
        <v>1</v>
      </c>
      <c r="F151" s="181" t="s">
        <v>176</v>
      </c>
      <c r="G151" s="13"/>
      <c r="H151" s="180" t="s">
        <v>1</v>
      </c>
      <c r="I151" s="182"/>
      <c r="J151" s="13"/>
      <c r="K151" s="13"/>
      <c r="L151" s="178"/>
      <c r="M151" s="183"/>
      <c r="N151" s="184"/>
      <c r="O151" s="184"/>
      <c r="P151" s="184"/>
      <c r="Q151" s="184"/>
      <c r="R151" s="184"/>
      <c r="S151" s="184"/>
      <c r="T151" s="18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0" t="s">
        <v>131</v>
      </c>
      <c r="AU151" s="180" t="s">
        <v>126</v>
      </c>
      <c r="AV151" s="13" t="s">
        <v>83</v>
      </c>
      <c r="AW151" s="13" t="s">
        <v>34</v>
      </c>
      <c r="AX151" s="13" t="s">
        <v>78</v>
      </c>
      <c r="AY151" s="180" t="s">
        <v>118</v>
      </c>
    </row>
    <row r="152" s="14" customFormat="1">
      <c r="A152" s="14"/>
      <c r="B152" s="186"/>
      <c r="C152" s="14"/>
      <c r="D152" s="179" t="s">
        <v>131</v>
      </c>
      <c r="E152" s="187" t="s">
        <v>1</v>
      </c>
      <c r="F152" s="188" t="s">
        <v>177</v>
      </c>
      <c r="G152" s="14"/>
      <c r="H152" s="189">
        <v>19.75</v>
      </c>
      <c r="I152" s="190"/>
      <c r="J152" s="14"/>
      <c r="K152" s="14"/>
      <c r="L152" s="186"/>
      <c r="M152" s="191"/>
      <c r="N152" s="192"/>
      <c r="O152" s="192"/>
      <c r="P152" s="192"/>
      <c r="Q152" s="192"/>
      <c r="R152" s="192"/>
      <c r="S152" s="192"/>
      <c r="T152" s="19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87" t="s">
        <v>131</v>
      </c>
      <c r="AU152" s="187" t="s">
        <v>126</v>
      </c>
      <c r="AV152" s="14" t="s">
        <v>126</v>
      </c>
      <c r="AW152" s="14" t="s">
        <v>34</v>
      </c>
      <c r="AX152" s="14" t="s">
        <v>83</v>
      </c>
      <c r="AY152" s="187" t="s">
        <v>118</v>
      </c>
    </row>
    <row r="153" s="2" customFormat="1" ht="24.15" customHeight="1">
      <c r="A153" s="37"/>
      <c r="B153" s="164"/>
      <c r="C153" s="165" t="s">
        <v>178</v>
      </c>
      <c r="D153" s="165" t="s">
        <v>120</v>
      </c>
      <c r="E153" s="166" t="s">
        <v>179</v>
      </c>
      <c r="F153" s="167" t="s">
        <v>180</v>
      </c>
      <c r="G153" s="168" t="s">
        <v>123</v>
      </c>
      <c r="H153" s="169">
        <v>53.530000000000001</v>
      </c>
      <c r="I153" s="170"/>
      <c r="J153" s="171">
        <f>ROUND(I153*H153,2)</f>
        <v>0</v>
      </c>
      <c r="K153" s="167" t="s">
        <v>124</v>
      </c>
      <c r="L153" s="38"/>
      <c r="M153" s="172" t="s">
        <v>1</v>
      </c>
      <c r="N153" s="173" t="s">
        <v>44</v>
      </c>
      <c r="O153" s="76"/>
      <c r="P153" s="174">
        <f>O153*H153</f>
        <v>0</v>
      </c>
      <c r="Q153" s="174">
        <v>0.088800000000000004</v>
      </c>
      <c r="R153" s="174">
        <f>Q153*H153</f>
        <v>4.7534640000000001</v>
      </c>
      <c r="S153" s="174">
        <v>0</v>
      </c>
      <c r="T153" s="17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76" t="s">
        <v>125</v>
      </c>
      <c r="AT153" s="176" t="s">
        <v>120</v>
      </c>
      <c r="AU153" s="176" t="s">
        <v>126</v>
      </c>
      <c r="AY153" s="18" t="s">
        <v>118</v>
      </c>
      <c r="BE153" s="177">
        <f>IF(N153="základní",J153,0)</f>
        <v>0</v>
      </c>
      <c r="BF153" s="177">
        <f>IF(N153="snížená",J153,0)</f>
        <v>0</v>
      </c>
      <c r="BG153" s="177">
        <f>IF(N153="zákl. přenesená",J153,0)</f>
        <v>0</v>
      </c>
      <c r="BH153" s="177">
        <f>IF(N153="sníž. přenesená",J153,0)</f>
        <v>0</v>
      </c>
      <c r="BI153" s="177">
        <f>IF(N153="nulová",J153,0)</f>
        <v>0</v>
      </c>
      <c r="BJ153" s="18" t="s">
        <v>126</v>
      </c>
      <c r="BK153" s="177">
        <f>ROUND(I153*H153,2)</f>
        <v>0</v>
      </c>
      <c r="BL153" s="18" t="s">
        <v>125</v>
      </c>
      <c r="BM153" s="176" t="s">
        <v>181</v>
      </c>
    </row>
    <row r="154" s="13" customFormat="1">
      <c r="A154" s="13"/>
      <c r="B154" s="178"/>
      <c r="C154" s="13"/>
      <c r="D154" s="179" t="s">
        <v>131</v>
      </c>
      <c r="E154" s="180" t="s">
        <v>1</v>
      </c>
      <c r="F154" s="181" t="s">
        <v>182</v>
      </c>
      <c r="G154" s="13"/>
      <c r="H154" s="180" t="s">
        <v>1</v>
      </c>
      <c r="I154" s="182"/>
      <c r="J154" s="13"/>
      <c r="K154" s="13"/>
      <c r="L154" s="178"/>
      <c r="M154" s="183"/>
      <c r="N154" s="184"/>
      <c r="O154" s="184"/>
      <c r="P154" s="184"/>
      <c r="Q154" s="184"/>
      <c r="R154" s="184"/>
      <c r="S154" s="184"/>
      <c r="T154" s="18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0" t="s">
        <v>131</v>
      </c>
      <c r="AU154" s="180" t="s">
        <v>126</v>
      </c>
      <c r="AV154" s="13" t="s">
        <v>83</v>
      </c>
      <c r="AW154" s="13" t="s">
        <v>34</v>
      </c>
      <c r="AX154" s="13" t="s">
        <v>78</v>
      </c>
      <c r="AY154" s="180" t="s">
        <v>118</v>
      </c>
    </row>
    <row r="155" s="14" customFormat="1">
      <c r="A155" s="14"/>
      <c r="B155" s="186"/>
      <c r="C155" s="14"/>
      <c r="D155" s="179" t="s">
        <v>131</v>
      </c>
      <c r="E155" s="187" t="s">
        <v>1</v>
      </c>
      <c r="F155" s="188" t="s">
        <v>183</v>
      </c>
      <c r="G155" s="14"/>
      <c r="H155" s="189">
        <v>53.530000000000001</v>
      </c>
      <c r="I155" s="190"/>
      <c r="J155" s="14"/>
      <c r="K155" s="14"/>
      <c r="L155" s="186"/>
      <c r="M155" s="191"/>
      <c r="N155" s="192"/>
      <c r="O155" s="192"/>
      <c r="P155" s="192"/>
      <c r="Q155" s="192"/>
      <c r="R155" s="192"/>
      <c r="S155" s="192"/>
      <c r="T155" s="19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87" t="s">
        <v>131</v>
      </c>
      <c r="AU155" s="187" t="s">
        <v>126</v>
      </c>
      <c r="AV155" s="14" t="s">
        <v>126</v>
      </c>
      <c r="AW155" s="14" t="s">
        <v>34</v>
      </c>
      <c r="AX155" s="14" t="s">
        <v>83</v>
      </c>
      <c r="AY155" s="187" t="s">
        <v>118</v>
      </c>
    </row>
    <row r="156" s="2" customFormat="1" ht="24.15" customHeight="1">
      <c r="A156" s="37"/>
      <c r="B156" s="164"/>
      <c r="C156" s="202" t="s">
        <v>184</v>
      </c>
      <c r="D156" s="202" t="s">
        <v>185</v>
      </c>
      <c r="E156" s="203" t="s">
        <v>186</v>
      </c>
      <c r="F156" s="204" t="s">
        <v>187</v>
      </c>
      <c r="G156" s="205" t="s">
        <v>123</v>
      </c>
      <c r="H156" s="206">
        <v>56.207000000000001</v>
      </c>
      <c r="I156" s="207"/>
      <c r="J156" s="208">
        <f>ROUND(I156*H156,2)</f>
        <v>0</v>
      </c>
      <c r="K156" s="204" t="s">
        <v>124</v>
      </c>
      <c r="L156" s="209"/>
      <c r="M156" s="210" t="s">
        <v>1</v>
      </c>
      <c r="N156" s="211" t="s">
        <v>44</v>
      </c>
      <c r="O156" s="76"/>
      <c r="P156" s="174">
        <f>O156*H156</f>
        <v>0</v>
      </c>
      <c r="Q156" s="174">
        <v>0.14999999999999999</v>
      </c>
      <c r="R156" s="174">
        <f>Q156*H156</f>
        <v>8.431049999999999</v>
      </c>
      <c r="S156" s="174">
        <v>0</v>
      </c>
      <c r="T156" s="17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76" t="s">
        <v>166</v>
      </c>
      <c r="AT156" s="176" t="s">
        <v>185</v>
      </c>
      <c r="AU156" s="176" t="s">
        <v>126</v>
      </c>
      <c r="AY156" s="18" t="s">
        <v>118</v>
      </c>
      <c r="BE156" s="177">
        <f>IF(N156="základní",J156,0)</f>
        <v>0</v>
      </c>
      <c r="BF156" s="177">
        <f>IF(N156="snížená",J156,0)</f>
        <v>0</v>
      </c>
      <c r="BG156" s="177">
        <f>IF(N156="zákl. přenesená",J156,0)</f>
        <v>0</v>
      </c>
      <c r="BH156" s="177">
        <f>IF(N156="sníž. přenesená",J156,0)</f>
        <v>0</v>
      </c>
      <c r="BI156" s="177">
        <f>IF(N156="nulová",J156,0)</f>
        <v>0</v>
      </c>
      <c r="BJ156" s="18" t="s">
        <v>126</v>
      </c>
      <c r="BK156" s="177">
        <f>ROUND(I156*H156,2)</f>
        <v>0</v>
      </c>
      <c r="BL156" s="18" t="s">
        <v>125</v>
      </c>
      <c r="BM156" s="176" t="s">
        <v>188</v>
      </c>
    </row>
    <row r="157" s="14" customFormat="1">
      <c r="A157" s="14"/>
      <c r="B157" s="186"/>
      <c r="C157" s="14"/>
      <c r="D157" s="179" t="s">
        <v>131</v>
      </c>
      <c r="E157" s="14"/>
      <c r="F157" s="188" t="s">
        <v>189</v>
      </c>
      <c r="G157" s="14"/>
      <c r="H157" s="189">
        <v>56.207000000000001</v>
      </c>
      <c r="I157" s="190"/>
      <c r="J157" s="14"/>
      <c r="K157" s="14"/>
      <c r="L157" s="186"/>
      <c r="M157" s="191"/>
      <c r="N157" s="192"/>
      <c r="O157" s="192"/>
      <c r="P157" s="192"/>
      <c r="Q157" s="192"/>
      <c r="R157" s="192"/>
      <c r="S157" s="192"/>
      <c r="T157" s="19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87" t="s">
        <v>131</v>
      </c>
      <c r="AU157" s="187" t="s">
        <v>126</v>
      </c>
      <c r="AV157" s="14" t="s">
        <v>126</v>
      </c>
      <c r="AW157" s="14" t="s">
        <v>3</v>
      </c>
      <c r="AX157" s="14" t="s">
        <v>83</v>
      </c>
      <c r="AY157" s="187" t="s">
        <v>118</v>
      </c>
    </row>
    <row r="158" s="2" customFormat="1" ht="24.15" customHeight="1">
      <c r="A158" s="37"/>
      <c r="B158" s="164"/>
      <c r="C158" s="165" t="s">
        <v>190</v>
      </c>
      <c r="D158" s="165" t="s">
        <v>120</v>
      </c>
      <c r="E158" s="166" t="s">
        <v>191</v>
      </c>
      <c r="F158" s="167" t="s">
        <v>192</v>
      </c>
      <c r="G158" s="168" t="s">
        <v>148</v>
      </c>
      <c r="H158" s="169">
        <v>10</v>
      </c>
      <c r="I158" s="170"/>
      <c r="J158" s="171">
        <f>ROUND(I158*H158,2)</f>
        <v>0</v>
      </c>
      <c r="K158" s="167" t="s">
        <v>124</v>
      </c>
      <c r="L158" s="38"/>
      <c r="M158" s="172" t="s">
        <v>1</v>
      </c>
      <c r="N158" s="173" t="s">
        <v>44</v>
      </c>
      <c r="O158" s="76"/>
      <c r="P158" s="174">
        <f>O158*H158</f>
        <v>0</v>
      </c>
      <c r="Q158" s="174">
        <v>1.0000000000000001E-05</v>
      </c>
      <c r="R158" s="174">
        <f>Q158*H158</f>
        <v>0.00010000000000000001</v>
      </c>
      <c r="S158" s="174">
        <v>0</v>
      </c>
      <c r="T158" s="17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76" t="s">
        <v>125</v>
      </c>
      <c r="AT158" s="176" t="s">
        <v>120</v>
      </c>
      <c r="AU158" s="176" t="s">
        <v>126</v>
      </c>
      <c r="AY158" s="18" t="s">
        <v>118</v>
      </c>
      <c r="BE158" s="177">
        <f>IF(N158="základní",J158,0)</f>
        <v>0</v>
      </c>
      <c r="BF158" s="177">
        <f>IF(N158="snížená",J158,0)</f>
        <v>0</v>
      </c>
      <c r="BG158" s="177">
        <f>IF(N158="zákl. přenesená",J158,0)</f>
        <v>0</v>
      </c>
      <c r="BH158" s="177">
        <f>IF(N158="sníž. přenesená",J158,0)</f>
        <v>0</v>
      </c>
      <c r="BI158" s="177">
        <f>IF(N158="nulová",J158,0)</f>
        <v>0</v>
      </c>
      <c r="BJ158" s="18" t="s">
        <v>126</v>
      </c>
      <c r="BK158" s="177">
        <f>ROUND(I158*H158,2)</f>
        <v>0</v>
      </c>
      <c r="BL158" s="18" t="s">
        <v>125</v>
      </c>
      <c r="BM158" s="176" t="s">
        <v>193</v>
      </c>
    </row>
    <row r="159" s="12" customFormat="1" ht="22.8" customHeight="1">
      <c r="A159" s="12"/>
      <c r="B159" s="151"/>
      <c r="C159" s="12"/>
      <c r="D159" s="152" t="s">
        <v>77</v>
      </c>
      <c r="E159" s="162" t="s">
        <v>166</v>
      </c>
      <c r="F159" s="162" t="s">
        <v>194</v>
      </c>
      <c r="G159" s="12"/>
      <c r="H159" s="12"/>
      <c r="I159" s="154"/>
      <c r="J159" s="163">
        <f>BK159</f>
        <v>0</v>
      </c>
      <c r="K159" s="12"/>
      <c r="L159" s="151"/>
      <c r="M159" s="156"/>
      <c r="N159" s="157"/>
      <c r="O159" s="157"/>
      <c r="P159" s="158">
        <f>SUM(P160:P172)</f>
        <v>0</v>
      </c>
      <c r="Q159" s="157"/>
      <c r="R159" s="158">
        <f>SUM(R160:R172)</f>
        <v>0.10253</v>
      </c>
      <c r="S159" s="157"/>
      <c r="T159" s="159">
        <f>SUM(T160:T172)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52" t="s">
        <v>83</v>
      </c>
      <c r="AT159" s="160" t="s">
        <v>77</v>
      </c>
      <c r="AU159" s="160" t="s">
        <v>83</v>
      </c>
      <c r="AY159" s="152" t="s">
        <v>118</v>
      </c>
      <c r="BK159" s="161">
        <f>SUM(BK160:BK172)</f>
        <v>0</v>
      </c>
    </row>
    <row r="160" s="2" customFormat="1" ht="24.15" customHeight="1">
      <c r="A160" s="37"/>
      <c r="B160" s="164"/>
      <c r="C160" s="165" t="s">
        <v>195</v>
      </c>
      <c r="D160" s="165" t="s">
        <v>120</v>
      </c>
      <c r="E160" s="166" t="s">
        <v>196</v>
      </c>
      <c r="F160" s="167" t="s">
        <v>197</v>
      </c>
      <c r="G160" s="168" t="s">
        <v>148</v>
      </c>
      <c r="H160" s="169">
        <v>10</v>
      </c>
      <c r="I160" s="170"/>
      <c r="J160" s="171">
        <f>ROUND(I160*H160,2)</f>
        <v>0</v>
      </c>
      <c r="K160" s="167" t="s">
        <v>124</v>
      </c>
      <c r="L160" s="38"/>
      <c r="M160" s="172" t="s">
        <v>1</v>
      </c>
      <c r="N160" s="173" t="s">
        <v>44</v>
      </c>
      <c r="O160" s="76"/>
      <c r="P160" s="174">
        <f>O160*H160</f>
        <v>0</v>
      </c>
      <c r="Q160" s="174">
        <v>0.00131</v>
      </c>
      <c r="R160" s="174">
        <f>Q160*H160</f>
        <v>0.013100000000000001</v>
      </c>
      <c r="S160" s="174">
        <v>0</v>
      </c>
      <c r="T160" s="17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76" t="s">
        <v>125</v>
      </c>
      <c r="AT160" s="176" t="s">
        <v>120</v>
      </c>
      <c r="AU160" s="176" t="s">
        <v>126</v>
      </c>
      <c r="AY160" s="18" t="s">
        <v>118</v>
      </c>
      <c r="BE160" s="177">
        <f>IF(N160="základní",J160,0)</f>
        <v>0</v>
      </c>
      <c r="BF160" s="177">
        <f>IF(N160="snížená",J160,0)</f>
        <v>0</v>
      </c>
      <c r="BG160" s="177">
        <f>IF(N160="zákl. přenesená",J160,0)</f>
        <v>0</v>
      </c>
      <c r="BH160" s="177">
        <f>IF(N160="sníž. přenesená",J160,0)</f>
        <v>0</v>
      </c>
      <c r="BI160" s="177">
        <f>IF(N160="nulová",J160,0)</f>
        <v>0</v>
      </c>
      <c r="BJ160" s="18" t="s">
        <v>126</v>
      </c>
      <c r="BK160" s="177">
        <f>ROUND(I160*H160,2)</f>
        <v>0</v>
      </c>
      <c r="BL160" s="18" t="s">
        <v>125</v>
      </c>
      <c r="BM160" s="176" t="s">
        <v>198</v>
      </c>
    </row>
    <row r="161" s="2" customFormat="1" ht="24.15" customHeight="1">
      <c r="A161" s="37"/>
      <c r="B161" s="164"/>
      <c r="C161" s="165" t="s">
        <v>199</v>
      </c>
      <c r="D161" s="165" t="s">
        <v>120</v>
      </c>
      <c r="E161" s="166" t="s">
        <v>200</v>
      </c>
      <c r="F161" s="167" t="s">
        <v>201</v>
      </c>
      <c r="G161" s="168" t="s">
        <v>202</v>
      </c>
      <c r="H161" s="169">
        <v>3</v>
      </c>
      <c r="I161" s="170"/>
      <c r="J161" s="171">
        <f>ROUND(I161*H161,2)</f>
        <v>0</v>
      </c>
      <c r="K161" s="167" t="s">
        <v>124</v>
      </c>
      <c r="L161" s="38"/>
      <c r="M161" s="172" t="s">
        <v>1</v>
      </c>
      <c r="N161" s="173" t="s">
        <v>44</v>
      </c>
      <c r="O161" s="76"/>
      <c r="P161" s="174">
        <f>O161*H161</f>
        <v>0</v>
      </c>
      <c r="Q161" s="174">
        <v>0</v>
      </c>
      <c r="R161" s="174">
        <f>Q161*H161</f>
        <v>0</v>
      </c>
      <c r="S161" s="174">
        <v>0</v>
      </c>
      <c r="T161" s="17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76" t="s">
        <v>125</v>
      </c>
      <c r="AT161" s="176" t="s">
        <v>120</v>
      </c>
      <c r="AU161" s="176" t="s">
        <v>126</v>
      </c>
      <c r="AY161" s="18" t="s">
        <v>118</v>
      </c>
      <c r="BE161" s="177">
        <f>IF(N161="základní",J161,0)</f>
        <v>0</v>
      </c>
      <c r="BF161" s="177">
        <f>IF(N161="snížená",J161,0)</f>
        <v>0</v>
      </c>
      <c r="BG161" s="177">
        <f>IF(N161="zákl. přenesená",J161,0)</f>
        <v>0</v>
      </c>
      <c r="BH161" s="177">
        <f>IF(N161="sníž. přenesená",J161,0)</f>
        <v>0</v>
      </c>
      <c r="BI161" s="177">
        <f>IF(N161="nulová",J161,0)</f>
        <v>0</v>
      </c>
      <c r="BJ161" s="18" t="s">
        <v>126</v>
      </c>
      <c r="BK161" s="177">
        <f>ROUND(I161*H161,2)</f>
        <v>0</v>
      </c>
      <c r="BL161" s="18" t="s">
        <v>125</v>
      </c>
      <c r="BM161" s="176" t="s">
        <v>203</v>
      </c>
    </row>
    <row r="162" s="2" customFormat="1" ht="14.4" customHeight="1">
      <c r="A162" s="37"/>
      <c r="B162" s="164"/>
      <c r="C162" s="202" t="s">
        <v>8</v>
      </c>
      <c r="D162" s="202" t="s">
        <v>185</v>
      </c>
      <c r="E162" s="203" t="s">
        <v>204</v>
      </c>
      <c r="F162" s="204" t="s">
        <v>205</v>
      </c>
      <c r="G162" s="205" t="s">
        <v>202</v>
      </c>
      <c r="H162" s="206">
        <v>3</v>
      </c>
      <c r="I162" s="207"/>
      <c r="J162" s="208">
        <f>ROUND(I162*H162,2)</f>
        <v>0</v>
      </c>
      <c r="K162" s="204" t="s">
        <v>124</v>
      </c>
      <c r="L162" s="209"/>
      <c r="M162" s="210" t="s">
        <v>1</v>
      </c>
      <c r="N162" s="211" t="s">
        <v>44</v>
      </c>
      <c r="O162" s="76"/>
      <c r="P162" s="174">
        <f>O162*H162</f>
        <v>0</v>
      </c>
      <c r="Q162" s="174">
        <v>0.00040000000000000002</v>
      </c>
      <c r="R162" s="174">
        <f>Q162*H162</f>
        <v>0.0012000000000000001</v>
      </c>
      <c r="S162" s="174">
        <v>0</v>
      </c>
      <c r="T162" s="17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76" t="s">
        <v>166</v>
      </c>
      <c r="AT162" s="176" t="s">
        <v>185</v>
      </c>
      <c r="AU162" s="176" t="s">
        <v>126</v>
      </c>
      <c r="AY162" s="18" t="s">
        <v>118</v>
      </c>
      <c r="BE162" s="177">
        <f>IF(N162="základní",J162,0)</f>
        <v>0</v>
      </c>
      <c r="BF162" s="177">
        <f>IF(N162="snížená",J162,0)</f>
        <v>0</v>
      </c>
      <c r="BG162" s="177">
        <f>IF(N162="zákl. přenesená",J162,0)</f>
        <v>0</v>
      </c>
      <c r="BH162" s="177">
        <f>IF(N162="sníž. přenesená",J162,0)</f>
        <v>0</v>
      </c>
      <c r="BI162" s="177">
        <f>IF(N162="nulová",J162,0)</f>
        <v>0</v>
      </c>
      <c r="BJ162" s="18" t="s">
        <v>126</v>
      </c>
      <c r="BK162" s="177">
        <f>ROUND(I162*H162,2)</f>
        <v>0</v>
      </c>
      <c r="BL162" s="18" t="s">
        <v>125</v>
      </c>
      <c r="BM162" s="176" t="s">
        <v>206</v>
      </c>
    </row>
    <row r="163" s="2" customFormat="1" ht="24.15" customHeight="1">
      <c r="A163" s="37"/>
      <c r="B163" s="164"/>
      <c r="C163" s="165" t="s">
        <v>207</v>
      </c>
      <c r="D163" s="165" t="s">
        <v>120</v>
      </c>
      <c r="E163" s="166" t="s">
        <v>208</v>
      </c>
      <c r="F163" s="167" t="s">
        <v>209</v>
      </c>
      <c r="G163" s="168" t="s">
        <v>202</v>
      </c>
      <c r="H163" s="169">
        <v>1</v>
      </c>
      <c r="I163" s="170"/>
      <c r="J163" s="171">
        <f>ROUND(I163*H163,2)</f>
        <v>0</v>
      </c>
      <c r="K163" s="167" t="s">
        <v>124</v>
      </c>
      <c r="L163" s="38"/>
      <c r="M163" s="172" t="s">
        <v>1</v>
      </c>
      <c r="N163" s="173" t="s">
        <v>44</v>
      </c>
      <c r="O163" s="76"/>
      <c r="P163" s="174">
        <f>O163*H163</f>
        <v>0</v>
      </c>
      <c r="Q163" s="174">
        <v>6.9999999999999994E-05</v>
      </c>
      <c r="R163" s="174">
        <f>Q163*H163</f>
        <v>6.9999999999999994E-05</v>
      </c>
      <c r="S163" s="174">
        <v>0</v>
      </c>
      <c r="T163" s="17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76" t="s">
        <v>125</v>
      </c>
      <c r="AT163" s="176" t="s">
        <v>120</v>
      </c>
      <c r="AU163" s="176" t="s">
        <v>126</v>
      </c>
      <c r="AY163" s="18" t="s">
        <v>118</v>
      </c>
      <c r="BE163" s="177">
        <f>IF(N163="základní",J163,0)</f>
        <v>0</v>
      </c>
      <c r="BF163" s="177">
        <f>IF(N163="snížená",J163,0)</f>
        <v>0</v>
      </c>
      <c r="BG163" s="177">
        <f>IF(N163="zákl. přenesená",J163,0)</f>
        <v>0</v>
      </c>
      <c r="BH163" s="177">
        <f>IF(N163="sníž. přenesená",J163,0)</f>
        <v>0</v>
      </c>
      <c r="BI163" s="177">
        <f>IF(N163="nulová",J163,0)</f>
        <v>0</v>
      </c>
      <c r="BJ163" s="18" t="s">
        <v>126</v>
      </c>
      <c r="BK163" s="177">
        <f>ROUND(I163*H163,2)</f>
        <v>0</v>
      </c>
      <c r="BL163" s="18" t="s">
        <v>125</v>
      </c>
      <c r="BM163" s="176" t="s">
        <v>210</v>
      </c>
    </row>
    <row r="164" s="2" customFormat="1" ht="24.15" customHeight="1">
      <c r="A164" s="37"/>
      <c r="B164" s="164"/>
      <c r="C164" s="165" t="s">
        <v>211</v>
      </c>
      <c r="D164" s="165" t="s">
        <v>120</v>
      </c>
      <c r="E164" s="166" t="s">
        <v>212</v>
      </c>
      <c r="F164" s="167" t="s">
        <v>213</v>
      </c>
      <c r="G164" s="168" t="s">
        <v>202</v>
      </c>
      <c r="H164" s="169">
        <v>1</v>
      </c>
      <c r="I164" s="170"/>
      <c r="J164" s="171">
        <f>ROUND(I164*H164,2)</f>
        <v>0</v>
      </c>
      <c r="K164" s="167" t="s">
        <v>124</v>
      </c>
      <c r="L164" s="38"/>
      <c r="M164" s="172" t="s">
        <v>1</v>
      </c>
      <c r="N164" s="173" t="s">
        <v>44</v>
      </c>
      <c r="O164" s="76"/>
      <c r="P164" s="174">
        <f>O164*H164</f>
        <v>0</v>
      </c>
      <c r="Q164" s="174">
        <v>0.074889999999999998</v>
      </c>
      <c r="R164" s="174">
        <f>Q164*H164</f>
        <v>0.074889999999999998</v>
      </c>
      <c r="S164" s="174">
        <v>0</v>
      </c>
      <c r="T164" s="17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76" t="s">
        <v>125</v>
      </c>
      <c r="AT164" s="176" t="s">
        <v>120</v>
      </c>
      <c r="AU164" s="176" t="s">
        <v>126</v>
      </c>
      <c r="AY164" s="18" t="s">
        <v>118</v>
      </c>
      <c r="BE164" s="177">
        <f>IF(N164="základní",J164,0)</f>
        <v>0</v>
      </c>
      <c r="BF164" s="177">
        <f>IF(N164="snížená",J164,0)</f>
        <v>0</v>
      </c>
      <c r="BG164" s="177">
        <f>IF(N164="zákl. přenesená",J164,0)</f>
        <v>0</v>
      </c>
      <c r="BH164" s="177">
        <f>IF(N164="sníž. přenesená",J164,0)</f>
        <v>0</v>
      </c>
      <c r="BI164" s="177">
        <f>IF(N164="nulová",J164,0)</f>
        <v>0</v>
      </c>
      <c r="BJ164" s="18" t="s">
        <v>126</v>
      </c>
      <c r="BK164" s="177">
        <f>ROUND(I164*H164,2)</f>
        <v>0</v>
      </c>
      <c r="BL164" s="18" t="s">
        <v>125</v>
      </c>
      <c r="BM164" s="176" t="s">
        <v>214</v>
      </c>
    </row>
    <row r="165" s="2" customFormat="1" ht="24.15" customHeight="1">
      <c r="A165" s="37"/>
      <c r="B165" s="164"/>
      <c r="C165" s="202" t="s">
        <v>215</v>
      </c>
      <c r="D165" s="202" t="s">
        <v>185</v>
      </c>
      <c r="E165" s="203" t="s">
        <v>216</v>
      </c>
      <c r="F165" s="204" t="s">
        <v>217</v>
      </c>
      <c r="G165" s="205" t="s">
        <v>202</v>
      </c>
      <c r="H165" s="206">
        <v>1</v>
      </c>
      <c r="I165" s="207"/>
      <c r="J165" s="208">
        <f>ROUND(I165*H165,2)</f>
        <v>0</v>
      </c>
      <c r="K165" s="204" t="s">
        <v>124</v>
      </c>
      <c r="L165" s="209"/>
      <c r="M165" s="210" t="s">
        <v>1</v>
      </c>
      <c r="N165" s="211" t="s">
        <v>44</v>
      </c>
      <c r="O165" s="76"/>
      <c r="P165" s="174">
        <f>O165*H165</f>
        <v>0</v>
      </c>
      <c r="Q165" s="174">
        <v>0.012239999999999999</v>
      </c>
      <c r="R165" s="174">
        <f>Q165*H165</f>
        <v>0.012239999999999999</v>
      </c>
      <c r="S165" s="174">
        <v>0</v>
      </c>
      <c r="T165" s="17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76" t="s">
        <v>166</v>
      </c>
      <c r="AT165" s="176" t="s">
        <v>185</v>
      </c>
      <c r="AU165" s="176" t="s">
        <v>126</v>
      </c>
      <c r="AY165" s="18" t="s">
        <v>118</v>
      </c>
      <c r="BE165" s="177">
        <f>IF(N165="základní",J165,0)</f>
        <v>0</v>
      </c>
      <c r="BF165" s="177">
        <f>IF(N165="snížená",J165,0)</f>
        <v>0</v>
      </c>
      <c r="BG165" s="177">
        <f>IF(N165="zákl. přenesená",J165,0)</f>
        <v>0</v>
      </c>
      <c r="BH165" s="177">
        <f>IF(N165="sníž. přenesená",J165,0)</f>
        <v>0</v>
      </c>
      <c r="BI165" s="177">
        <f>IF(N165="nulová",J165,0)</f>
        <v>0</v>
      </c>
      <c r="BJ165" s="18" t="s">
        <v>126</v>
      </c>
      <c r="BK165" s="177">
        <f>ROUND(I165*H165,2)</f>
        <v>0</v>
      </c>
      <c r="BL165" s="18" t="s">
        <v>125</v>
      </c>
      <c r="BM165" s="176" t="s">
        <v>218</v>
      </c>
    </row>
    <row r="166" s="2" customFormat="1" ht="24.15" customHeight="1">
      <c r="A166" s="37"/>
      <c r="B166" s="164"/>
      <c r="C166" s="165" t="s">
        <v>219</v>
      </c>
      <c r="D166" s="165" t="s">
        <v>120</v>
      </c>
      <c r="E166" s="166" t="s">
        <v>220</v>
      </c>
      <c r="F166" s="167" t="s">
        <v>221</v>
      </c>
      <c r="G166" s="168" t="s">
        <v>153</v>
      </c>
      <c r="H166" s="169">
        <v>0.152</v>
      </c>
      <c r="I166" s="170"/>
      <c r="J166" s="171">
        <f>ROUND(I166*H166,2)</f>
        <v>0</v>
      </c>
      <c r="K166" s="167" t="s">
        <v>124</v>
      </c>
      <c r="L166" s="38"/>
      <c r="M166" s="172" t="s">
        <v>1</v>
      </c>
      <c r="N166" s="173" t="s">
        <v>44</v>
      </c>
      <c r="O166" s="76"/>
      <c r="P166" s="174">
        <f>O166*H166</f>
        <v>0</v>
      </c>
      <c r="Q166" s="174">
        <v>0</v>
      </c>
      <c r="R166" s="174">
        <f>Q166*H166</f>
        <v>0</v>
      </c>
      <c r="S166" s="174">
        <v>0</v>
      </c>
      <c r="T166" s="17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76" t="s">
        <v>125</v>
      </c>
      <c r="AT166" s="176" t="s">
        <v>120</v>
      </c>
      <c r="AU166" s="176" t="s">
        <v>126</v>
      </c>
      <c r="AY166" s="18" t="s">
        <v>118</v>
      </c>
      <c r="BE166" s="177">
        <f>IF(N166="základní",J166,0)</f>
        <v>0</v>
      </c>
      <c r="BF166" s="177">
        <f>IF(N166="snížená",J166,0)</f>
        <v>0</v>
      </c>
      <c r="BG166" s="177">
        <f>IF(N166="zákl. přenesená",J166,0)</f>
        <v>0</v>
      </c>
      <c r="BH166" s="177">
        <f>IF(N166="sníž. přenesená",J166,0)</f>
        <v>0</v>
      </c>
      <c r="BI166" s="177">
        <f>IF(N166="nulová",J166,0)</f>
        <v>0</v>
      </c>
      <c r="BJ166" s="18" t="s">
        <v>126</v>
      </c>
      <c r="BK166" s="177">
        <f>ROUND(I166*H166,2)</f>
        <v>0</v>
      </c>
      <c r="BL166" s="18" t="s">
        <v>125</v>
      </c>
      <c r="BM166" s="176" t="s">
        <v>222</v>
      </c>
    </row>
    <row r="167" s="14" customFormat="1">
      <c r="A167" s="14"/>
      <c r="B167" s="186"/>
      <c r="C167" s="14"/>
      <c r="D167" s="179" t="s">
        <v>131</v>
      </c>
      <c r="E167" s="187" t="s">
        <v>1</v>
      </c>
      <c r="F167" s="188" t="s">
        <v>223</v>
      </c>
      <c r="G167" s="14"/>
      <c r="H167" s="189">
        <v>0.152</v>
      </c>
      <c r="I167" s="190"/>
      <c r="J167" s="14"/>
      <c r="K167" s="14"/>
      <c r="L167" s="186"/>
      <c r="M167" s="191"/>
      <c r="N167" s="192"/>
      <c r="O167" s="192"/>
      <c r="P167" s="192"/>
      <c r="Q167" s="192"/>
      <c r="R167" s="192"/>
      <c r="S167" s="192"/>
      <c r="T167" s="19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187" t="s">
        <v>131</v>
      </c>
      <c r="AU167" s="187" t="s">
        <v>126</v>
      </c>
      <c r="AV167" s="14" t="s">
        <v>126</v>
      </c>
      <c r="AW167" s="14" t="s">
        <v>34</v>
      </c>
      <c r="AX167" s="14" t="s">
        <v>83</v>
      </c>
      <c r="AY167" s="187" t="s">
        <v>118</v>
      </c>
    </row>
    <row r="168" s="2" customFormat="1" ht="24.15" customHeight="1">
      <c r="A168" s="37"/>
      <c r="B168" s="164"/>
      <c r="C168" s="165" t="s">
        <v>224</v>
      </c>
      <c r="D168" s="165" t="s">
        <v>120</v>
      </c>
      <c r="E168" s="166" t="s">
        <v>225</v>
      </c>
      <c r="F168" s="167" t="s">
        <v>226</v>
      </c>
      <c r="G168" s="168" t="s">
        <v>153</v>
      </c>
      <c r="H168" s="169">
        <v>1.6499999999999999</v>
      </c>
      <c r="I168" s="170"/>
      <c r="J168" s="171">
        <f>ROUND(I168*H168,2)</f>
        <v>0</v>
      </c>
      <c r="K168" s="167" t="s">
        <v>124</v>
      </c>
      <c r="L168" s="38"/>
      <c r="M168" s="172" t="s">
        <v>1</v>
      </c>
      <c r="N168" s="173" t="s">
        <v>44</v>
      </c>
      <c r="O168" s="76"/>
      <c r="P168" s="174">
        <f>O168*H168</f>
        <v>0</v>
      </c>
      <c r="Q168" s="174">
        <v>0</v>
      </c>
      <c r="R168" s="174">
        <f>Q168*H168</f>
        <v>0</v>
      </c>
      <c r="S168" s="174">
        <v>0</v>
      </c>
      <c r="T168" s="17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76" t="s">
        <v>125</v>
      </c>
      <c r="AT168" s="176" t="s">
        <v>120</v>
      </c>
      <c r="AU168" s="176" t="s">
        <v>126</v>
      </c>
      <c r="AY168" s="18" t="s">
        <v>118</v>
      </c>
      <c r="BE168" s="177">
        <f>IF(N168="základní",J168,0)</f>
        <v>0</v>
      </c>
      <c r="BF168" s="177">
        <f>IF(N168="snížená",J168,0)</f>
        <v>0</v>
      </c>
      <c r="BG168" s="177">
        <f>IF(N168="zákl. přenesená",J168,0)</f>
        <v>0</v>
      </c>
      <c r="BH168" s="177">
        <f>IF(N168="sníž. přenesená",J168,0)</f>
        <v>0</v>
      </c>
      <c r="BI168" s="177">
        <f>IF(N168="nulová",J168,0)</f>
        <v>0</v>
      </c>
      <c r="BJ168" s="18" t="s">
        <v>126</v>
      </c>
      <c r="BK168" s="177">
        <f>ROUND(I168*H168,2)</f>
        <v>0</v>
      </c>
      <c r="BL168" s="18" t="s">
        <v>125</v>
      </c>
      <c r="BM168" s="176" t="s">
        <v>227</v>
      </c>
    </row>
    <row r="169" s="13" customFormat="1">
      <c r="A169" s="13"/>
      <c r="B169" s="178"/>
      <c r="C169" s="13"/>
      <c r="D169" s="179" t="s">
        <v>131</v>
      </c>
      <c r="E169" s="180" t="s">
        <v>1</v>
      </c>
      <c r="F169" s="181" t="s">
        <v>228</v>
      </c>
      <c r="G169" s="13"/>
      <c r="H169" s="180" t="s">
        <v>1</v>
      </c>
      <c r="I169" s="182"/>
      <c r="J169" s="13"/>
      <c r="K169" s="13"/>
      <c r="L169" s="178"/>
      <c r="M169" s="183"/>
      <c r="N169" s="184"/>
      <c r="O169" s="184"/>
      <c r="P169" s="184"/>
      <c r="Q169" s="184"/>
      <c r="R169" s="184"/>
      <c r="S169" s="184"/>
      <c r="T169" s="18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0" t="s">
        <v>131</v>
      </c>
      <c r="AU169" s="180" t="s">
        <v>126</v>
      </c>
      <c r="AV169" s="13" t="s">
        <v>83</v>
      </c>
      <c r="AW169" s="13" t="s">
        <v>34</v>
      </c>
      <c r="AX169" s="13" t="s">
        <v>78</v>
      </c>
      <c r="AY169" s="180" t="s">
        <v>118</v>
      </c>
    </row>
    <row r="170" s="14" customFormat="1">
      <c r="A170" s="14"/>
      <c r="B170" s="186"/>
      <c r="C170" s="14"/>
      <c r="D170" s="179" t="s">
        <v>131</v>
      </c>
      <c r="E170" s="187" t="s">
        <v>1</v>
      </c>
      <c r="F170" s="188" t="s">
        <v>229</v>
      </c>
      <c r="G170" s="14"/>
      <c r="H170" s="189">
        <v>1.6499999999999999</v>
      </c>
      <c r="I170" s="190"/>
      <c r="J170" s="14"/>
      <c r="K170" s="14"/>
      <c r="L170" s="186"/>
      <c r="M170" s="191"/>
      <c r="N170" s="192"/>
      <c r="O170" s="192"/>
      <c r="P170" s="192"/>
      <c r="Q170" s="192"/>
      <c r="R170" s="192"/>
      <c r="S170" s="192"/>
      <c r="T170" s="19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87" t="s">
        <v>131</v>
      </c>
      <c r="AU170" s="187" t="s">
        <v>126</v>
      </c>
      <c r="AV170" s="14" t="s">
        <v>126</v>
      </c>
      <c r="AW170" s="14" t="s">
        <v>34</v>
      </c>
      <c r="AX170" s="14" t="s">
        <v>83</v>
      </c>
      <c r="AY170" s="187" t="s">
        <v>118</v>
      </c>
    </row>
    <row r="171" s="2" customFormat="1" ht="14.4" customHeight="1">
      <c r="A171" s="37"/>
      <c r="B171" s="164"/>
      <c r="C171" s="165" t="s">
        <v>7</v>
      </c>
      <c r="D171" s="165" t="s">
        <v>120</v>
      </c>
      <c r="E171" s="166" t="s">
        <v>230</v>
      </c>
      <c r="F171" s="167" t="s">
        <v>231</v>
      </c>
      <c r="G171" s="168" t="s">
        <v>202</v>
      </c>
      <c r="H171" s="169">
        <v>1</v>
      </c>
      <c r="I171" s="170"/>
      <c r="J171" s="171">
        <f>ROUND(I171*H171,2)</f>
        <v>0</v>
      </c>
      <c r="K171" s="167" t="s">
        <v>124</v>
      </c>
      <c r="L171" s="38"/>
      <c r="M171" s="172" t="s">
        <v>1</v>
      </c>
      <c r="N171" s="173" t="s">
        <v>44</v>
      </c>
      <c r="O171" s="76"/>
      <c r="P171" s="174">
        <f>O171*H171</f>
        <v>0</v>
      </c>
      <c r="Q171" s="174">
        <v>0.00031</v>
      </c>
      <c r="R171" s="174">
        <f>Q171*H171</f>
        <v>0.00031</v>
      </c>
      <c r="S171" s="174">
        <v>0</v>
      </c>
      <c r="T171" s="17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76" t="s">
        <v>125</v>
      </c>
      <c r="AT171" s="176" t="s">
        <v>120</v>
      </c>
      <c r="AU171" s="176" t="s">
        <v>126</v>
      </c>
      <c r="AY171" s="18" t="s">
        <v>118</v>
      </c>
      <c r="BE171" s="177">
        <f>IF(N171="základní",J171,0)</f>
        <v>0</v>
      </c>
      <c r="BF171" s="177">
        <f>IF(N171="snížená",J171,0)</f>
        <v>0</v>
      </c>
      <c r="BG171" s="177">
        <f>IF(N171="zákl. přenesená",J171,0)</f>
        <v>0</v>
      </c>
      <c r="BH171" s="177">
        <f>IF(N171="sníž. přenesená",J171,0)</f>
        <v>0</v>
      </c>
      <c r="BI171" s="177">
        <f>IF(N171="nulová",J171,0)</f>
        <v>0</v>
      </c>
      <c r="BJ171" s="18" t="s">
        <v>126</v>
      </c>
      <c r="BK171" s="177">
        <f>ROUND(I171*H171,2)</f>
        <v>0</v>
      </c>
      <c r="BL171" s="18" t="s">
        <v>125</v>
      </c>
      <c r="BM171" s="176" t="s">
        <v>232</v>
      </c>
    </row>
    <row r="172" s="2" customFormat="1" ht="14.4" customHeight="1">
      <c r="A172" s="37"/>
      <c r="B172" s="164"/>
      <c r="C172" s="165" t="s">
        <v>233</v>
      </c>
      <c r="D172" s="165" t="s">
        <v>120</v>
      </c>
      <c r="E172" s="166" t="s">
        <v>234</v>
      </c>
      <c r="F172" s="167" t="s">
        <v>235</v>
      </c>
      <c r="G172" s="168" t="s">
        <v>148</v>
      </c>
      <c r="H172" s="169">
        <v>12</v>
      </c>
      <c r="I172" s="170"/>
      <c r="J172" s="171">
        <f>ROUND(I172*H172,2)</f>
        <v>0</v>
      </c>
      <c r="K172" s="167" t="s">
        <v>124</v>
      </c>
      <c r="L172" s="38"/>
      <c r="M172" s="172" t="s">
        <v>1</v>
      </c>
      <c r="N172" s="173" t="s">
        <v>44</v>
      </c>
      <c r="O172" s="76"/>
      <c r="P172" s="174">
        <f>O172*H172</f>
        <v>0</v>
      </c>
      <c r="Q172" s="174">
        <v>6.0000000000000002E-05</v>
      </c>
      <c r="R172" s="174">
        <f>Q172*H172</f>
        <v>0.00072000000000000005</v>
      </c>
      <c r="S172" s="174">
        <v>0</v>
      </c>
      <c r="T172" s="17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76" t="s">
        <v>125</v>
      </c>
      <c r="AT172" s="176" t="s">
        <v>120</v>
      </c>
      <c r="AU172" s="176" t="s">
        <v>126</v>
      </c>
      <c r="AY172" s="18" t="s">
        <v>118</v>
      </c>
      <c r="BE172" s="177">
        <f>IF(N172="základní",J172,0)</f>
        <v>0</v>
      </c>
      <c r="BF172" s="177">
        <f>IF(N172="snížená",J172,0)</f>
        <v>0</v>
      </c>
      <c r="BG172" s="177">
        <f>IF(N172="zákl. přenesená",J172,0)</f>
        <v>0</v>
      </c>
      <c r="BH172" s="177">
        <f>IF(N172="sníž. přenesená",J172,0)</f>
        <v>0</v>
      </c>
      <c r="BI172" s="177">
        <f>IF(N172="nulová",J172,0)</f>
        <v>0</v>
      </c>
      <c r="BJ172" s="18" t="s">
        <v>126</v>
      </c>
      <c r="BK172" s="177">
        <f>ROUND(I172*H172,2)</f>
        <v>0</v>
      </c>
      <c r="BL172" s="18" t="s">
        <v>125</v>
      </c>
      <c r="BM172" s="176" t="s">
        <v>236</v>
      </c>
    </row>
    <row r="173" s="12" customFormat="1" ht="22.8" customHeight="1">
      <c r="A173" s="12"/>
      <c r="B173" s="151"/>
      <c r="C173" s="12"/>
      <c r="D173" s="152" t="s">
        <v>77</v>
      </c>
      <c r="E173" s="162" t="s">
        <v>172</v>
      </c>
      <c r="F173" s="162" t="s">
        <v>237</v>
      </c>
      <c r="G173" s="12"/>
      <c r="H173" s="12"/>
      <c r="I173" s="154"/>
      <c r="J173" s="163">
        <f>BK173</f>
        <v>0</v>
      </c>
      <c r="K173" s="12"/>
      <c r="L173" s="151"/>
      <c r="M173" s="156"/>
      <c r="N173" s="157"/>
      <c r="O173" s="157"/>
      <c r="P173" s="158">
        <f>SUM(P174:P195)</f>
        <v>0</v>
      </c>
      <c r="Q173" s="157"/>
      <c r="R173" s="158">
        <f>SUM(R174:R195)</f>
        <v>12.734806799999998</v>
      </c>
      <c r="S173" s="157"/>
      <c r="T173" s="159">
        <f>SUM(T174:T195)</f>
        <v>5.1756000000000002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52" t="s">
        <v>83</v>
      </c>
      <c r="AT173" s="160" t="s">
        <v>77</v>
      </c>
      <c r="AU173" s="160" t="s">
        <v>83</v>
      </c>
      <c r="AY173" s="152" t="s">
        <v>118</v>
      </c>
      <c r="BK173" s="161">
        <f>SUM(BK174:BK195)</f>
        <v>0</v>
      </c>
    </row>
    <row r="174" s="2" customFormat="1" ht="24.15" customHeight="1">
      <c r="A174" s="37"/>
      <c r="B174" s="164"/>
      <c r="C174" s="165" t="s">
        <v>238</v>
      </c>
      <c r="D174" s="165" t="s">
        <v>120</v>
      </c>
      <c r="E174" s="166" t="s">
        <v>239</v>
      </c>
      <c r="F174" s="167" t="s">
        <v>240</v>
      </c>
      <c r="G174" s="168" t="s">
        <v>148</v>
      </c>
      <c r="H174" s="169">
        <v>22</v>
      </c>
      <c r="I174" s="170"/>
      <c r="J174" s="171">
        <f>ROUND(I174*H174,2)</f>
        <v>0</v>
      </c>
      <c r="K174" s="167" t="s">
        <v>124</v>
      </c>
      <c r="L174" s="38"/>
      <c r="M174" s="172" t="s">
        <v>1</v>
      </c>
      <c r="N174" s="173" t="s">
        <v>44</v>
      </c>
      <c r="O174" s="76"/>
      <c r="P174" s="174">
        <f>O174*H174</f>
        <v>0</v>
      </c>
      <c r="Q174" s="174">
        <v>0.20219000000000001</v>
      </c>
      <c r="R174" s="174">
        <f>Q174*H174</f>
        <v>4.4481799999999998</v>
      </c>
      <c r="S174" s="174">
        <v>0</v>
      </c>
      <c r="T174" s="175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76" t="s">
        <v>125</v>
      </c>
      <c r="AT174" s="176" t="s">
        <v>120</v>
      </c>
      <c r="AU174" s="176" t="s">
        <v>126</v>
      </c>
      <c r="AY174" s="18" t="s">
        <v>118</v>
      </c>
      <c r="BE174" s="177">
        <f>IF(N174="základní",J174,0)</f>
        <v>0</v>
      </c>
      <c r="BF174" s="177">
        <f>IF(N174="snížená",J174,0)</f>
        <v>0</v>
      </c>
      <c r="BG174" s="177">
        <f>IF(N174="zákl. přenesená",J174,0)</f>
        <v>0</v>
      </c>
      <c r="BH174" s="177">
        <f>IF(N174="sníž. přenesená",J174,0)</f>
        <v>0</v>
      </c>
      <c r="BI174" s="177">
        <f>IF(N174="nulová",J174,0)</f>
        <v>0</v>
      </c>
      <c r="BJ174" s="18" t="s">
        <v>126</v>
      </c>
      <c r="BK174" s="177">
        <f>ROUND(I174*H174,2)</f>
        <v>0</v>
      </c>
      <c r="BL174" s="18" t="s">
        <v>125</v>
      </c>
      <c r="BM174" s="176" t="s">
        <v>241</v>
      </c>
    </row>
    <row r="175" s="13" customFormat="1">
      <c r="A175" s="13"/>
      <c r="B175" s="178"/>
      <c r="C175" s="13"/>
      <c r="D175" s="179" t="s">
        <v>131</v>
      </c>
      <c r="E175" s="180" t="s">
        <v>1</v>
      </c>
      <c r="F175" s="181" t="s">
        <v>242</v>
      </c>
      <c r="G175" s="13"/>
      <c r="H175" s="180" t="s">
        <v>1</v>
      </c>
      <c r="I175" s="182"/>
      <c r="J175" s="13"/>
      <c r="K175" s="13"/>
      <c r="L175" s="178"/>
      <c r="M175" s="183"/>
      <c r="N175" s="184"/>
      <c r="O175" s="184"/>
      <c r="P175" s="184"/>
      <c r="Q175" s="184"/>
      <c r="R175" s="184"/>
      <c r="S175" s="184"/>
      <c r="T175" s="18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0" t="s">
        <v>131</v>
      </c>
      <c r="AU175" s="180" t="s">
        <v>126</v>
      </c>
      <c r="AV175" s="13" t="s">
        <v>83</v>
      </c>
      <c r="AW175" s="13" t="s">
        <v>34</v>
      </c>
      <c r="AX175" s="13" t="s">
        <v>78</v>
      </c>
      <c r="AY175" s="180" t="s">
        <v>118</v>
      </c>
    </row>
    <row r="176" s="14" customFormat="1">
      <c r="A176" s="14"/>
      <c r="B176" s="186"/>
      <c r="C176" s="14"/>
      <c r="D176" s="179" t="s">
        <v>131</v>
      </c>
      <c r="E176" s="187" t="s">
        <v>1</v>
      </c>
      <c r="F176" s="188" t="s">
        <v>243</v>
      </c>
      <c r="G176" s="14"/>
      <c r="H176" s="189">
        <v>22</v>
      </c>
      <c r="I176" s="190"/>
      <c r="J176" s="14"/>
      <c r="K176" s="14"/>
      <c r="L176" s="186"/>
      <c r="M176" s="191"/>
      <c r="N176" s="192"/>
      <c r="O176" s="192"/>
      <c r="P176" s="192"/>
      <c r="Q176" s="192"/>
      <c r="R176" s="192"/>
      <c r="S176" s="192"/>
      <c r="T176" s="19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87" t="s">
        <v>131</v>
      </c>
      <c r="AU176" s="187" t="s">
        <v>126</v>
      </c>
      <c r="AV176" s="14" t="s">
        <v>126</v>
      </c>
      <c r="AW176" s="14" t="s">
        <v>34</v>
      </c>
      <c r="AX176" s="14" t="s">
        <v>83</v>
      </c>
      <c r="AY176" s="187" t="s">
        <v>118</v>
      </c>
    </row>
    <row r="177" s="2" customFormat="1" ht="14.4" customHeight="1">
      <c r="A177" s="37"/>
      <c r="B177" s="164"/>
      <c r="C177" s="202" t="s">
        <v>244</v>
      </c>
      <c r="D177" s="202" t="s">
        <v>185</v>
      </c>
      <c r="E177" s="203" t="s">
        <v>245</v>
      </c>
      <c r="F177" s="204" t="s">
        <v>246</v>
      </c>
      <c r="G177" s="205" t="s">
        <v>148</v>
      </c>
      <c r="H177" s="206">
        <v>22</v>
      </c>
      <c r="I177" s="207"/>
      <c r="J177" s="208">
        <f>ROUND(I177*H177,2)</f>
        <v>0</v>
      </c>
      <c r="K177" s="204" t="s">
        <v>124</v>
      </c>
      <c r="L177" s="209"/>
      <c r="M177" s="210" t="s">
        <v>1</v>
      </c>
      <c r="N177" s="211" t="s">
        <v>44</v>
      </c>
      <c r="O177" s="76"/>
      <c r="P177" s="174">
        <f>O177*H177</f>
        <v>0</v>
      </c>
      <c r="Q177" s="174">
        <v>0.055</v>
      </c>
      <c r="R177" s="174">
        <f>Q177*H177</f>
        <v>1.21</v>
      </c>
      <c r="S177" s="174">
        <v>0</v>
      </c>
      <c r="T177" s="17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76" t="s">
        <v>166</v>
      </c>
      <c r="AT177" s="176" t="s">
        <v>185</v>
      </c>
      <c r="AU177" s="176" t="s">
        <v>126</v>
      </c>
      <c r="AY177" s="18" t="s">
        <v>118</v>
      </c>
      <c r="BE177" s="177">
        <f>IF(N177="základní",J177,0)</f>
        <v>0</v>
      </c>
      <c r="BF177" s="177">
        <f>IF(N177="snížená",J177,0)</f>
        <v>0</v>
      </c>
      <c r="BG177" s="177">
        <f>IF(N177="zákl. přenesená",J177,0)</f>
        <v>0</v>
      </c>
      <c r="BH177" s="177">
        <f>IF(N177="sníž. přenesená",J177,0)</f>
        <v>0</v>
      </c>
      <c r="BI177" s="177">
        <f>IF(N177="nulová",J177,0)</f>
        <v>0</v>
      </c>
      <c r="BJ177" s="18" t="s">
        <v>126</v>
      </c>
      <c r="BK177" s="177">
        <f>ROUND(I177*H177,2)</f>
        <v>0</v>
      </c>
      <c r="BL177" s="18" t="s">
        <v>125</v>
      </c>
      <c r="BM177" s="176" t="s">
        <v>247</v>
      </c>
    </row>
    <row r="178" s="2" customFormat="1" ht="24.15" customHeight="1">
      <c r="A178" s="37"/>
      <c r="B178" s="164"/>
      <c r="C178" s="165" t="s">
        <v>248</v>
      </c>
      <c r="D178" s="165" t="s">
        <v>120</v>
      </c>
      <c r="E178" s="166" t="s">
        <v>249</v>
      </c>
      <c r="F178" s="167" t="s">
        <v>250</v>
      </c>
      <c r="G178" s="168" t="s">
        <v>148</v>
      </c>
      <c r="H178" s="169">
        <v>21</v>
      </c>
      <c r="I178" s="170"/>
      <c r="J178" s="171">
        <f>ROUND(I178*H178,2)</f>
        <v>0</v>
      </c>
      <c r="K178" s="167" t="s">
        <v>124</v>
      </c>
      <c r="L178" s="38"/>
      <c r="M178" s="172" t="s">
        <v>1</v>
      </c>
      <c r="N178" s="173" t="s">
        <v>44</v>
      </c>
      <c r="O178" s="76"/>
      <c r="P178" s="174">
        <f>O178*H178</f>
        <v>0</v>
      </c>
      <c r="Q178" s="174">
        <v>0.1295</v>
      </c>
      <c r="R178" s="174">
        <f>Q178*H178</f>
        <v>2.7195</v>
      </c>
      <c r="S178" s="174">
        <v>0</v>
      </c>
      <c r="T178" s="17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76" t="s">
        <v>125</v>
      </c>
      <c r="AT178" s="176" t="s">
        <v>120</v>
      </c>
      <c r="AU178" s="176" t="s">
        <v>126</v>
      </c>
      <c r="AY178" s="18" t="s">
        <v>118</v>
      </c>
      <c r="BE178" s="177">
        <f>IF(N178="základní",J178,0)</f>
        <v>0</v>
      </c>
      <c r="BF178" s="177">
        <f>IF(N178="snížená",J178,0)</f>
        <v>0</v>
      </c>
      <c r="BG178" s="177">
        <f>IF(N178="zákl. přenesená",J178,0)</f>
        <v>0</v>
      </c>
      <c r="BH178" s="177">
        <f>IF(N178="sníž. přenesená",J178,0)</f>
        <v>0</v>
      </c>
      <c r="BI178" s="177">
        <f>IF(N178="nulová",J178,0)</f>
        <v>0</v>
      </c>
      <c r="BJ178" s="18" t="s">
        <v>126</v>
      </c>
      <c r="BK178" s="177">
        <f>ROUND(I178*H178,2)</f>
        <v>0</v>
      </c>
      <c r="BL178" s="18" t="s">
        <v>125</v>
      </c>
      <c r="BM178" s="176" t="s">
        <v>251</v>
      </c>
    </row>
    <row r="179" s="13" customFormat="1">
      <c r="A179" s="13"/>
      <c r="B179" s="178"/>
      <c r="C179" s="13"/>
      <c r="D179" s="179" t="s">
        <v>131</v>
      </c>
      <c r="E179" s="180" t="s">
        <v>1</v>
      </c>
      <c r="F179" s="181" t="s">
        <v>252</v>
      </c>
      <c r="G179" s="13"/>
      <c r="H179" s="180" t="s">
        <v>1</v>
      </c>
      <c r="I179" s="182"/>
      <c r="J179" s="13"/>
      <c r="K179" s="13"/>
      <c r="L179" s="178"/>
      <c r="M179" s="183"/>
      <c r="N179" s="184"/>
      <c r="O179" s="184"/>
      <c r="P179" s="184"/>
      <c r="Q179" s="184"/>
      <c r="R179" s="184"/>
      <c r="S179" s="184"/>
      <c r="T179" s="18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0" t="s">
        <v>131</v>
      </c>
      <c r="AU179" s="180" t="s">
        <v>126</v>
      </c>
      <c r="AV179" s="13" t="s">
        <v>83</v>
      </c>
      <c r="AW179" s="13" t="s">
        <v>34</v>
      </c>
      <c r="AX179" s="13" t="s">
        <v>78</v>
      </c>
      <c r="AY179" s="180" t="s">
        <v>118</v>
      </c>
    </row>
    <row r="180" s="14" customFormat="1">
      <c r="A180" s="14"/>
      <c r="B180" s="186"/>
      <c r="C180" s="14"/>
      <c r="D180" s="179" t="s">
        <v>131</v>
      </c>
      <c r="E180" s="187" t="s">
        <v>1</v>
      </c>
      <c r="F180" s="188" t="s">
        <v>253</v>
      </c>
      <c r="G180" s="14"/>
      <c r="H180" s="189">
        <v>21</v>
      </c>
      <c r="I180" s="190"/>
      <c r="J180" s="14"/>
      <c r="K180" s="14"/>
      <c r="L180" s="186"/>
      <c r="M180" s="191"/>
      <c r="N180" s="192"/>
      <c r="O180" s="192"/>
      <c r="P180" s="192"/>
      <c r="Q180" s="192"/>
      <c r="R180" s="192"/>
      <c r="S180" s="192"/>
      <c r="T180" s="19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87" t="s">
        <v>131</v>
      </c>
      <c r="AU180" s="187" t="s">
        <v>126</v>
      </c>
      <c r="AV180" s="14" t="s">
        <v>126</v>
      </c>
      <c r="AW180" s="14" t="s">
        <v>34</v>
      </c>
      <c r="AX180" s="14" t="s">
        <v>83</v>
      </c>
      <c r="AY180" s="187" t="s">
        <v>118</v>
      </c>
    </row>
    <row r="181" s="2" customFormat="1" ht="24.15" customHeight="1">
      <c r="A181" s="37"/>
      <c r="B181" s="164"/>
      <c r="C181" s="202" t="s">
        <v>254</v>
      </c>
      <c r="D181" s="202" t="s">
        <v>185</v>
      </c>
      <c r="E181" s="203" t="s">
        <v>255</v>
      </c>
      <c r="F181" s="204" t="s">
        <v>256</v>
      </c>
      <c r="G181" s="205" t="s">
        <v>148</v>
      </c>
      <c r="H181" s="206">
        <v>21</v>
      </c>
      <c r="I181" s="207"/>
      <c r="J181" s="208">
        <f>ROUND(I181*H181,2)</f>
        <v>0</v>
      </c>
      <c r="K181" s="204" t="s">
        <v>124</v>
      </c>
      <c r="L181" s="209"/>
      <c r="M181" s="210" t="s">
        <v>1</v>
      </c>
      <c r="N181" s="211" t="s">
        <v>44</v>
      </c>
      <c r="O181" s="76"/>
      <c r="P181" s="174">
        <f>O181*H181</f>
        <v>0</v>
      </c>
      <c r="Q181" s="174">
        <v>0.021999999999999999</v>
      </c>
      <c r="R181" s="174">
        <f>Q181*H181</f>
        <v>0.46199999999999997</v>
      </c>
      <c r="S181" s="174">
        <v>0</v>
      </c>
      <c r="T181" s="17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76" t="s">
        <v>166</v>
      </c>
      <c r="AT181" s="176" t="s">
        <v>185</v>
      </c>
      <c r="AU181" s="176" t="s">
        <v>126</v>
      </c>
      <c r="AY181" s="18" t="s">
        <v>118</v>
      </c>
      <c r="BE181" s="177">
        <f>IF(N181="základní",J181,0)</f>
        <v>0</v>
      </c>
      <c r="BF181" s="177">
        <f>IF(N181="snížená",J181,0)</f>
        <v>0</v>
      </c>
      <c r="BG181" s="177">
        <f>IF(N181="zákl. přenesená",J181,0)</f>
        <v>0</v>
      </c>
      <c r="BH181" s="177">
        <f>IF(N181="sníž. přenesená",J181,0)</f>
        <v>0</v>
      </c>
      <c r="BI181" s="177">
        <f>IF(N181="nulová",J181,0)</f>
        <v>0</v>
      </c>
      <c r="BJ181" s="18" t="s">
        <v>126</v>
      </c>
      <c r="BK181" s="177">
        <f>ROUND(I181*H181,2)</f>
        <v>0</v>
      </c>
      <c r="BL181" s="18" t="s">
        <v>125</v>
      </c>
      <c r="BM181" s="176" t="s">
        <v>257</v>
      </c>
    </row>
    <row r="182" s="2" customFormat="1" ht="24.15" customHeight="1">
      <c r="A182" s="37"/>
      <c r="B182" s="164"/>
      <c r="C182" s="165" t="s">
        <v>258</v>
      </c>
      <c r="D182" s="165" t="s">
        <v>120</v>
      </c>
      <c r="E182" s="166" t="s">
        <v>259</v>
      </c>
      <c r="F182" s="167" t="s">
        <v>260</v>
      </c>
      <c r="G182" s="168" t="s">
        <v>153</v>
      </c>
      <c r="H182" s="169">
        <v>1.72</v>
      </c>
      <c r="I182" s="170"/>
      <c r="J182" s="171">
        <f>ROUND(I182*H182,2)</f>
        <v>0</v>
      </c>
      <c r="K182" s="167" t="s">
        <v>124</v>
      </c>
      <c r="L182" s="38"/>
      <c r="M182" s="172" t="s">
        <v>1</v>
      </c>
      <c r="N182" s="173" t="s">
        <v>44</v>
      </c>
      <c r="O182" s="76"/>
      <c r="P182" s="174">
        <f>O182*H182</f>
        <v>0</v>
      </c>
      <c r="Q182" s="174">
        <v>2.2563399999999998</v>
      </c>
      <c r="R182" s="174">
        <f>Q182*H182</f>
        <v>3.8809047999999997</v>
      </c>
      <c r="S182" s="174">
        <v>0</v>
      </c>
      <c r="T182" s="17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76" t="s">
        <v>125</v>
      </c>
      <c r="AT182" s="176" t="s">
        <v>120</v>
      </c>
      <c r="AU182" s="176" t="s">
        <v>126</v>
      </c>
      <c r="AY182" s="18" t="s">
        <v>118</v>
      </c>
      <c r="BE182" s="177">
        <f>IF(N182="základní",J182,0)</f>
        <v>0</v>
      </c>
      <c r="BF182" s="177">
        <f>IF(N182="snížená",J182,0)</f>
        <v>0</v>
      </c>
      <c r="BG182" s="177">
        <f>IF(N182="zákl. přenesená",J182,0)</f>
        <v>0</v>
      </c>
      <c r="BH182" s="177">
        <f>IF(N182="sníž. přenesená",J182,0)</f>
        <v>0</v>
      </c>
      <c r="BI182" s="177">
        <f>IF(N182="nulová",J182,0)</f>
        <v>0</v>
      </c>
      <c r="BJ182" s="18" t="s">
        <v>126</v>
      </c>
      <c r="BK182" s="177">
        <f>ROUND(I182*H182,2)</f>
        <v>0</v>
      </c>
      <c r="BL182" s="18" t="s">
        <v>125</v>
      </c>
      <c r="BM182" s="176" t="s">
        <v>261</v>
      </c>
    </row>
    <row r="183" s="14" customFormat="1">
      <c r="A183" s="14"/>
      <c r="B183" s="186"/>
      <c r="C183" s="14"/>
      <c r="D183" s="179" t="s">
        <v>131</v>
      </c>
      <c r="E183" s="187" t="s">
        <v>1</v>
      </c>
      <c r="F183" s="188" t="s">
        <v>262</v>
      </c>
      <c r="G183" s="14"/>
      <c r="H183" s="189">
        <v>1.72</v>
      </c>
      <c r="I183" s="190"/>
      <c r="J183" s="14"/>
      <c r="K183" s="14"/>
      <c r="L183" s="186"/>
      <c r="M183" s="191"/>
      <c r="N183" s="192"/>
      <c r="O183" s="192"/>
      <c r="P183" s="192"/>
      <c r="Q183" s="192"/>
      <c r="R183" s="192"/>
      <c r="S183" s="192"/>
      <c r="T183" s="19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187" t="s">
        <v>131</v>
      </c>
      <c r="AU183" s="187" t="s">
        <v>126</v>
      </c>
      <c r="AV183" s="14" t="s">
        <v>126</v>
      </c>
      <c r="AW183" s="14" t="s">
        <v>34</v>
      </c>
      <c r="AX183" s="14" t="s">
        <v>83</v>
      </c>
      <c r="AY183" s="187" t="s">
        <v>118</v>
      </c>
    </row>
    <row r="184" s="2" customFormat="1" ht="24.15" customHeight="1">
      <c r="A184" s="37"/>
      <c r="B184" s="164"/>
      <c r="C184" s="165" t="s">
        <v>263</v>
      </c>
      <c r="D184" s="165" t="s">
        <v>120</v>
      </c>
      <c r="E184" s="166" t="s">
        <v>264</v>
      </c>
      <c r="F184" s="167" t="s">
        <v>265</v>
      </c>
      <c r="G184" s="168" t="s">
        <v>123</v>
      </c>
      <c r="H184" s="169">
        <v>19</v>
      </c>
      <c r="I184" s="170"/>
      <c r="J184" s="171">
        <f>ROUND(I184*H184,2)</f>
        <v>0</v>
      </c>
      <c r="K184" s="167" t="s">
        <v>124</v>
      </c>
      <c r="L184" s="38"/>
      <c r="M184" s="172" t="s">
        <v>1</v>
      </c>
      <c r="N184" s="173" t="s">
        <v>44</v>
      </c>
      <c r="O184" s="76"/>
      <c r="P184" s="174">
        <f>O184*H184</f>
        <v>0</v>
      </c>
      <c r="Q184" s="174">
        <v>0.00068999999999999997</v>
      </c>
      <c r="R184" s="174">
        <f>Q184*H184</f>
        <v>0.01311</v>
      </c>
      <c r="S184" s="174">
        <v>0</v>
      </c>
      <c r="T184" s="17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76" t="s">
        <v>125</v>
      </c>
      <c r="AT184" s="176" t="s">
        <v>120</v>
      </c>
      <c r="AU184" s="176" t="s">
        <v>126</v>
      </c>
      <c r="AY184" s="18" t="s">
        <v>118</v>
      </c>
      <c r="BE184" s="177">
        <f>IF(N184="základní",J184,0)</f>
        <v>0</v>
      </c>
      <c r="BF184" s="177">
        <f>IF(N184="snížená",J184,0)</f>
        <v>0</v>
      </c>
      <c r="BG184" s="177">
        <f>IF(N184="zákl. přenesená",J184,0)</f>
        <v>0</v>
      </c>
      <c r="BH184" s="177">
        <f>IF(N184="sníž. přenesená",J184,0)</f>
        <v>0</v>
      </c>
      <c r="BI184" s="177">
        <f>IF(N184="nulová",J184,0)</f>
        <v>0</v>
      </c>
      <c r="BJ184" s="18" t="s">
        <v>126</v>
      </c>
      <c r="BK184" s="177">
        <f>ROUND(I184*H184,2)</f>
        <v>0</v>
      </c>
      <c r="BL184" s="18" t="s">
        <v>125</v>
      </c>
      <c r="BM184" s="176" t="s">
        <v>266</v>
      </c>
    </row>
    <row r="185" s="14" customFormat="1">
      <c r="A185" s="14"/>
      <c r="B185" s="186"/>
      <c r="C185" s="14"/>
      <c r="D185" s="179" t="s">
        <v>131</v>
      </c>
      <c r="E185" s="187" t="s">
        <v>1</v>
      </c>
      <c r="F185" s="188" t="s">
        <v>267</v>
      </c>
      <c r="G185" s="14"/>
      <c r="H185" s="189">
        <v>55</v>
      </c>
      <c r="I185" s="190"/>
      <c r="J185" s="14"/>
      <c r="K185" s="14"/>
      <c r="L185" s="186"/>
      <c r="M185" s="191"/>
      <c r="N185" s="192"/>
      <c r="O185" s="192"/>
      <c r="P185" s="192"/>
      <c r="Q185" s="192"/>
      <c r="R185" s="192"/>
      <c r="S185" s="192"/>
      <c r="T185" s="19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87" t="s">
        <v>131</v>
      </c>
      <c r="AU185" s="187" t="s">
        <v>126</v>
      </c>
      <c r="AV185" s="14" t="s">
        <v>126</v>
      </c>
      <c r="AW185" s="14" t="s">
        <v>34</v>
      </c>
      <c r="AX185" s="14" t="s">
        <v>78</v>
      </c>
      <c r="AY185" s="187" t="s">
        <v>118</v>
      </c>
    </row>
    <row r="186" s="14" customFormat="1">
      <c r="A186" s="14"/>
      <c r="B186" s="186"/>
      <c r="C186" s="14"/>
      <c r="D186" s="179" t="s">
        <v>131</v>
      </c>
      <c r="E186" s="187" t="s">
        <v>1</v>
      </c>
      <c r="F186" s="188" t="s">
        <v>268</v>
      </c>
      <c r="G186" s="14"/>
      <c r="H186" s="189">
        <v>19</v>
      </c>
      <c r="I186" s="190"/>
      <c r="J186" s="14"/>
      <c r="K186" s="14"/>
      <c r="L186" s="186"/>
      <c r="M186" s="191"/>
      <c r="N186" s="192"/>
      <c r="O186" s="192"/>
      <c r="P186" s="192"/>
      <c r="Q186" s="192"/>
      <c r="R186" s="192"/>
      <c r="S186" s="192"/>
      <c r="T186" s="19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187" t="s">
        <v>131</v>
      </c>
      <c r="AU186" s="187" t="s">
        <v>126</v>
      </c>
      <c r="AV186" s="14" t="s">
        <v>126</v>
      </c>
      <c r="AW186" s="14" t="s">
        <v>34</v>
      </c>
      <c r="AX186" s="14" t="s">
        <v>83</v>
      </c>
      <c r="AY186" s="187" t="s">
        <v>118</v>
      </c>
    </row>
    <row r="187" s="2" customFormat="1" ht="14.4" customHeight="1">
      <c r="A187" s="37"/>
      <c r="B187" s="164"/>
      <c r="C187" s="165" t="s">
        <v>269</v>
      </c>
      <c r="D187" s="165" t="s">
        <v>120</v>
      </c>
      <c r="E187" s="166" t="s">
        <v>270</v>
      </c>
      <c r="F187" s="167" t="s">
        <v>271</v>
      </c>
      <c r="G187" s="168" t="s">
        <v>148</v>
      </c>
      <c r="H187" s="169">
        <v>13.9</v>
      </c>
      <c r="I187" s="170"/>
      <c r="J187" s="171">
        <f>ROUND(I187*H187,2)</f>
        <v>0</v>
      </c>
      <c r="K187" s="167" t="s">
        <v>124</v>
      </c>
      <c r="L187" s="38"/>
      <c r="M187" s="172" t="s">
        <v>1</v>
      </c>
      <c r="N187" s="173" t="s">
        <v>44</v>
      </c>
      <c r="O187" s="76"/>
      <c r="P187" s="174">
        <f>O187*H187</f>
        <v>0</v>
      </c>
      <c r="Q187" s="174">
        <v>8.0000000000000007E-05</v>
      </c>
      <c r="R187" s="174">
        <f>Q187*H187</f>
        <v>0.0011120000000000001</v>
      </c>
      <c r="S187" s="174">
        <v>0</v>
      </c>
      <c r="T187" s="17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76" t="s">
        <v>125</v>
      </c>
      <c r="AT187" s="176" t="s">
        <v>120</v>
      </c>
      <c r="AU187" s="176" t="s">
        <v>126</v>
      </c>
      <c r="AY187" s="18" t="s">
        <v>118</v>
      </c>
      <c r="BE187" s="177">
        <f>IF(N187="základní",J187,0)</f>
        <v>0</v>
      </c>
      <c r="BF187" s="177">
        <f>IF(N187="snížená",J187,0)</f>
        <v>0</v>
      </c>
      <c r="BG187" s="177">
        <f>IF(N187="zákl. přenesená",J187,0)</f>
        <v>0</v>
      </c>
      <c r="BH187" s="177">
        <f>IF(N187="sníž. přenesená",J187,0)</f>
        <v>0</v>
      </c>
      <c r="BI187" s="177">
        <f>IF(N187="nulová",J187,0)</f>
        <v>0</v>
      </c>
      <c r="BJ187" s="18" t="s">
        <v>126</v>
      </c>
      <c r="BK187" s="177">
        <f>ROUND(I187*H187,2)</f>
        <v>0</v>
      </c>
      <c r="BL187" s="18" t="s">
        <v>125</v>
      </c>
      <c r="BM187" s="176" t="s">
        <v>272</v>
      </c>
    </row>
    <row r="188" s="13" customFormat="1">
      <c r="A188" s="13"/>
      <c r="B188" s="178"/>
      <c r="C188" s="13"/>
      <c r="D188" s="179" t="s">
        <v>131</v>
      </c>
      <c r="E188" s="180" t="s">
        <v>1</v>
      </c>
      <c r="F188" s="181" t="s">
        <v>273</v>
      </c>
      <c r="G188" s="13"/>
      <c r="H188" s="180" t="s">
        <v>1</v>
      </c>
      <c r="I188" s="182"/>
      <c r="J188" s="13"/>
      <c r="K188" s="13"/>
      <c r="L188" s="178"/>
      <c r="M188" s="183"/>
      <c r="N188" s="184"/>
      <c r="O188" s="184"/>
      <c r="P188" s="184"/>
      <c r="Q188" s="184"/>
      <c r="R188" s="184"/>
      <c r="S188" s="184"/>
      <c r="T188" s="18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0" t="s">
        <v>131</v>
      </c>
      <c r="AU188" s="180" t="s">
        <v>126</v>
      </c>
      <c r="AV188" s="13" t="s">
        <v>83</v>
      </c>
      <c r="AW188" s="13" t="s">
        <v>34</v>
      </c>
      <c r="AX188" s="13" t="s">
        <v>78</v>
      </c>
      <c r="AY188" s="180" t="s">
        <v>118</v>
      </c>
    </row>
    <row r="189" s="14" customFormat="1">
      <c r="A189" s="14"/>
      <c r="B189" s="186"/>
      <c r="C189" s="14"/>
      <c r="D189" s="179" t="s">
        <v>131</v>
      </c>
      <c r="E189" s="187" t="s">
        <v>1</v>
      </c>
      <c r="F189" s="188" t="s">
        <v>274</v>
      </c>
      <c r="G189" s="14"/>
      <c r="H189" s="189">
        <v>13.9</v>
      </c>
      <c r="I189" s="190"/>
      <c r="J189" s="14"/>
      <c r="K189" s="14"/>
      <c r="L189" s="186"/>
      <c r="M189" s="191"/>
      <c r="N189" s="192"/>
      <c r="O189" s="192"/>
      <c r="P189" s="192"/>
      <c r="Q189" s="192"/>
      <c r="R189" s="192"/>
      <c r="S189" s="192"/>
      <c r="T189" s="19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87" t="s">
        <v>131</v>
      </c>
      <c r="AU189" s="187" t="s">
        <v>126</v>
      </c>
      <c r="AV189" s="14" t="s">
        <v>126</v>
      </c>
      <c r="AW189" s="14" t="s">
        <v>34</v>
      </c>
      <c r="AX189" s="14" t="s">
        <v>83</v>
      </c>
      <c r="AY189" s="187" t="s">
        <v>118</v>
      </c>
    </row>
    <row r="190" s="2" customFormat="1" ht="14.4" customHeight="1">
      <c r="A190" s="37"/>
      <c r="B190" s="164"/>
      <c r="C190" s="165" t="s">
        <v>275</v>
      </c>
      <c r="D190" s="165" t="s">
        <v>120</v>
      </c>
      <c r="E190" s="166" t="s">
        <v>276</v>
      </c>
      <c r="F190" s="167" t="s">
        <v>277</v>
      </c>
      <c r="G190" s="168" t="s">
        <v>153</v>
      </c>
      <c r="H190" s="169">
        <v>0.34200000000000003</v>
      </c>
      <c r="I190" s="170"/>
      <c r="J190" s="171">
        <f>ROUND(I190*H190,2)</f>
        <v>0</v>
      </c>
      <c r="K190" s="167" t="s">
        <v>124</v>
      </c>
      <c r="L190" s="38"/>
      <c r="M190" s="172" t="s">
        <v>1</v>
      </c>
      <c r="N190" s="173" t="s">
        <v>44</v>
      </c>
      <c r="O190" s="76"/>
      <c r="P190" s="174">
        <f>O190*H190</f>
        <v>0</v>
      </c>
      <c r="Q190" s="174">
        <v>0</v>
      </c>
      <c r="R190" s="174">
        <f>Q190*H190</f>
        <v>0</v>
      </c>
      <c r="S190" s="174">
        <v>1.8</v>
      </c>
      <c r="T190" s="175">
        <f>S190*H190</f>
        <v>0.61560000000000004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76" t="s">
        <v>125</v>
      </c>
      <c r="AT190" s="176" t="s">
        <v>120</v>
      </c>
      <c r="AU190" s="176" t="s">
        <v>126</v>
      </c>
      <c r="AY190" s="18" t="s">
        <v>118</v>
      </c>
      <c r="BE190" s="177">
        <f>IF(N190="základní",J190,0)</f>
        <v>0</v>
      </c>
      <c r="BF190" s="177">
        <f>IF(N190="snížená",J190,0)</f>
        <v>0</v>
      </c>
      <c r="BG190" s="177">
        <f>IF(N190="zákl. přenesená",J190,0)</f>
        <v>0</v>
      </c>
      <c r="BH190" s="177">
        <f>IF(N190="sníž. přenesená",J190,0)</f>
        <v>0</v>
      </c>
      <c r="BI190" s="177">
        <f>IF(N190="nulová",J190,0)</f>
        <v>0</v>
      </c>
      <c r="BJ190" s="18" t="s">
        <v>126</v>
      </c>
      <c r="BK190" s="177">
        <f>ROUND(I190*H190,2)</f>
        <v>0</v>
      </c>
      <c r="BL190" s="18" t="s">
        <v>125</v>
      </c>
      <c r="BM190" s="176" t="s">
        <v>278</v>
      </c>
    </row>
    <row r="191" s="14" customFormat="1">
      <c r="A191" s="14"/>
      <c r="B191" s="186"/>
      <c r="C191" s="14"/>
      <c r="D191" s="179" t="s">
        <v>131</v>
      </c>
      <c r="E191" s="187" t="s">
        <v>1</v>
      </c>
      <c r="F191" s="188" t="s">
        <v>279</v>
      </c>
      <c r="G191" s="14"/>
      <c r="H191" s="189">
        <v>0.34200000000000003</v>
      </c>
      <c r="I191" s="190"/>
      <c r="J191" s="14"/>
      <c r="K191" s="14"/>
      <c r="L191" s="186"/>
      <c r="M191" s="191"/>
      <c r="N191" s="192"/>
      <c r="O191" s="192"/>
      <c r="P191" s="192"/>
      <c r="Q191" s="192"/>
      <c r="R191" s="192"/>
      <c r="S191" s="192"/>
      <c r="T191" s="19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87" t="s">
        <v>131</v>
      </c>
      <c r="AU191" s="187" t="s">
        <v>126</v>
      </c>
      <c r="AV191" s="14" t="s">
        <v>126</v>
      </c>
      <c r="AW191" s="14" t="s">
        <v>34</v>
      </c>
      <c r="AX191" s="14" t="s">
        <v>83</v>
      </c>
      <c r="AY191" s="187" t="s">
        <v>118</v>
      </c>
    </row>
    <row r="192" s="2" customFormat="1" ht="14.4" customHeight="1">
      <c r="A192" s="37"/>
      <c r="B192" s="164"/>
      <c r="C192" s="165" t="s">
        <v>280</v>
      </c>
      <c r="D192" s="165" t="s">
        <v>120</v>
      </c>
      <c r="E192" s="166" t="s">
        <v>281</v>
      </c>
      <c r="F192" s="167" t="s">
        <v>282</v>
      </c>
      <c r="G192" s="168" t="s">
        <v>153</v>
      </c>
      <c r="H192" s="169">
        <v>1.0800000000000001</v>
      </c>
      <c r="I192" s="170"/>
      <c r="J192" s="171">
        <f>ROUND(I192*H192,2)</f>
        <v>0</v>
      </c>
      <c r="K192" s="167" t="s">
        <v>124</v>
      </c>
      <c r="L192" s="38"/>
      <c r="M192" s="172" t="s">
        <v>1</v>
      </c>
      <c r="N192" s="173" t="s">
        <v>44</v>
      </c>
      <c r="O192" s="76"/>
      <c r="P192" s="174">
        <f>O192*H192</f>
        <v>0</v>
      </c>
      <c r="Q192" s="174">
        <v>0</v>
      </c>
      <c r="R192" s="174">
        <f>Q192*H192</f>
        <v>0</v>
      </c>
      <c r="S192" s="174">
        <v>2</v>
      </c>
      <c r="T192" s="175">
        <f>S192*H192</f>
        <v>2.1600000000000001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76" t="s">
        <v>125</v>
      </c>
      <c r="AT192" s="176" t="s">
        <v>120</v>
      </c>
      <c r="AU192" s="176" t="s">
        <v>126</v>
      </c>
      <c r="AY192" s="18" t="s">
        <v>118</v>
      </c>
      <c r="BE192" s="177">
        <f>IF(N192="základní",J192,0)</f>
        <v>0</v>
      </c>
      <c r="BF192" s="177">
        <f>IF(N192="snížená",J192,0)</f>
        <v>0</v>
      </c>
      <c r="BG192" s="177">
        <f>IF(N192="zákl. přenesená",J192,0)</f>
        <v>0</v>
      </c>
      <c r="BH192" s="177">
        <f>IF(N192="sníž. přenesená",J192,0)</f>
        <v>0</v>
      </c>
      <c r="BI192" s="177">
        <f>IF(N192="nulová",J192,0)</f>
        <v>0</v>
      </c>
      <c r="BJ192" s="18" t="s">
        <v>126</v>
      </c>
      <c r="BK192" s="177">
        <f>ROUND(I192*H192,2)</f>
        <v>0</v>
      </c>
      <c r="BL192" s="18" t="s">
        <v>125</v>
      </c>
      <c r="BM192" s="176" t="s">
        <v>283</v>
      </c>
    </row>
    <row r="193" s="13" customFormat="1">
      <c r="A193" s="13"/>
      <c r="B193" s="178"/>
      <c r="C193" s="13"/>
      <c r="D193" s="179" t="s">
        <v>131</v>
      </c>
      <c r="E193" s="180" t="s">
        <v>1</v>
      </c>
      <c r="F193" s="181" t="s">
        <v>284</v>
      </c>
      <c r="G193" s="13"/>
      <c r="H193" s="180" t="s">
        <v>1</v>
      </c>
      <c r="I193" s="182"/>
      <c r="J193" s="13"/>
      <c r="K193" s="13"/>
      <c r="L193" s="178"/>
      <c r="M193" s="183"/>
      <c r="N193" s="184"/>
      <c r="O193" s="184"/>
      <c r="P193" s="184"/>
      <c r="Q193" s="184"/>
      <c r="R193" s="184"/>
      <c r="S193" s="184"/>
      <c r="T193" s="18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0" t="s">
        <v>131</v>
      </c>
      <c r="AU193" s="180" t="s">
        <v>126</v>
      </c>
      <c r="AV193" s="13" t="s">
        <v>83</v>
      </c>
      <c r="AW193" s="13" t="s">
        <v>34</v>
      </c>
      <c r="AX193" s="13" t="s">
        <v>78</v>
      </c>
      <c r="AY193" s="180" t="s">
        <v>118</v>
      </c>
    </row>
    <row r="194" s="14" customFormat="1">
      <c r="A194" s="14"/>
      <c r="B194" s="186"/>
      <c r="C194" s="14"/>
      <c r="D194" s="179" t="s">
        <v>131</v>
      </c>
      <c r="E194" s="187" t="s">
        <v>1</v>
      </c>
      <c r="F194" s="188" t="s">
        <v>285</v>
      </c>
      <c r="G194" s="14"/>
      <c r="H194" s="189">
        <v>1.0800000000000001</v>
      </c>
      <c r="I194" s="190"/>
      <c r="J194" s="14"/>
      <c r="K194" s="14"/>
      <c r="L194" s="186"/>
      <c r="M194" s="191"/>
      <c r="N194" s="192"/>
      <c r="O194" s="192"/>
      <c r="P194" s="192"/>
      <c r="Q194" s="192"/>
      <c r="R194" s="192"/>
      <c r="S194" s="192"/>
      <c r="T194" s="19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87" t="s">
        <v>131</v>
      </c>
      <c r="AU194" s="187" t="s">
        <v>126</v>
      </c>
      <c r="AV194" s="14" t="s">
        <v>126</v>
      </c>
      <c r="AW194" s="14" t="s">
        <v>34</v>
      </c>
      <c r="AX194" s="14" t="s">
        <v>83</v>
      </c>
      <c r="AY194" s="187" t="s">
        <v>118</v>
      </c>
    </row>
    <row r="195" s="2" customFormat="1" ht="37.8" customHeight="1">
      <c r="A195" s="37"/>
      <c r="B195" s="164"/>
      <c r="C195" s="165" t="s">
        <v>286</v>
      </c>
      <c r="D195" s="165" t="s">
        <v>120</v>
      </c>
      <c r="E195" s="166" t="s">
        <v>287</v>
      </c>
      <c r="F195" s="167" t="s">
        <v>288</v>
      </c>
      <c r="G195" s="168" t="s">
        <v>289</v>
      </c>
      <c r="H195" s="169">
        <v>1</v>
      </c>
      <c r="I195" s="170"/>
      <c r="J195" s="171">
        <f>ROUND(I195*H195,2)</f>
        <v>0</v>
      </c>
      <c r="K195" s="167" t="s">
        <v>1</v>
      </c>
      <c r="L195" s="38"/>
      <c r="M195" s="172" t="s">
        <v>1</v>
      </c>
      <c r="N195" s="173" t="s">
        <v>44</v>
      </c>
      <c r="O195" s="76"/>
      <c r="P195" s="174">
        <f>O195*H195</f>
        <v>0</v>
      </c>
      <c r="Q195" s="174">
        <v>0</v>
      </c>
      <c r="R195" s="174">
        <f>Q195*H195</f>
        <v>0</v>
      </c>
      <c r="S195" s="174">
        <v>2.3999999999999999</v>
      </c>
      <c r="T195" s="175">
        <f>S195*H195</f>
        <v>2.3999999999999999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76" t="s">
        <v>125</v>
      </c>
      <c r="AT195" s="176" t="s">
        <v>120</v>
      </c>
      <c r="AU195" s="176" t="s">
        <v>126</v>
      </c>
      <c r="AY195" s="18" t="s">
        <v>118</v>
      </c>
      <c r="BE195" s="177">
        <f>IF(N195="základní",J195,0)</f>
        <v>0</v>
      </c>
      <c r="BF195" s="177">
        <f>IF(N195="snížená",J195,0)</f>
        <v>0</v>
      </c>
      <c r="BG195" s="177">
        <f>IF(N195="zákl. přenesená",J195,0)</f>
        <v>0</v>
      </c>
      <c r="BH195" s="177">
        <f>IF(N195="sníž. přenesená",J195,0)</f>
        <v>0</v>
      </c>
      <c r="BI195" s="177">
        <f>IF(N195="nulová",J195,0)</f>
        <v>0</v>
      </c>
      <c r="BJ195" s="18" t="s">
        <v>126</v>
      </c>
      <c r="BK195" s="177">
        <f>ROUND(I195*H195,2)</f>
        <v>0</v>
      </c>
      <c r="BL195" s="18" t="s">
        <v>125</v>
      </c>
      <c r="BM195" s="176" t="s">
        <v>290</v>
      </c>
    </row>
    <row r="196" s="12" customFormat="1" ht="22.8" customHeight="1">
      <c r="A196" s="12"/>
      <c r="B196" s="151"/>
      <c r="C196" s="12"/>
      <c r="D196" s="152" t="s">
        <v>77</v>
      </c>
      <c r="E196" s="162" t="s">
        <v>291</v>
      </c>
      <c r="F196" s="162" t="s">
        <v>292</v>
      </c>
      <c r="G196" s="12"/>
      <c r="H196" s="12"/>
      <c r="I196" s="154"/>
      <c r="J196" s="163">
        <f>BK196</f>
        <v>0</v>
      </c>
      <c r="K196" s="12"/>
      <c r="L196" s="151"/>
      <c r="M196" s="156"/>
      <c r="N196" s="157"/>
      <c r="O196" s="157"/>
      <c r="P196" s="158">
        <f>SUM(P197:P204)</f>
        <v>0</v>
      </c>
      <c r="Q196" s="157"/>
      <c r="R196" s="158">
        <f>SUM(R197:R204)</f>
        <v>0</v>
      </c>
      <c r="S196" s="157"/>
      <c r="T196" s="159">
        <f>SUM(T197:T204)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52" t="s">
        <v>83</v>
      </c>
      <c r="AT196" s="160" t="s">
        <v>77</v>
      </c>
      <c r="AU196" s="160" t="s">
        <v>83</v>
      </c>
      <c r="AY196" s="152" t="s">
        <v>118</v>
      </c>
      <c r="BK196" s="161">
        <f>SUM(BK197:BK204)</f>
        <v>0</v>
      </c>
    </row>
    <row r="197" s="2" customFormat="1" ht="14.4" customHeight="1">
      <c r="A197" s="37"/>
      <c r="B197" s="164"/>
      <c r="C197" s="165" t="s">
        <v>293</v>
      </c>
      <c r="D197" s="165" t="s">
        <v>120</v>
      </c>
      <c r="E197" s="166" t="s">
        <v>294</v>
      </c>
      <c r="F197" s="167" t="s">
        <v>295</v>
      </c>
      <c r="G197" s="168" t="s">
        <v>296</v>
      </c>
      <c r="H197" s="169">
        <v>76</v>
      </c>
      <c r="I197" s="170"/>
      <c r="J197" s="171">
        <f>ROUND(I197*H197,2)</f>
        <v>0</v>
      </c>
      <c r="K197" s="167" t="s">
        <v>124</v>
      </c>
      <c r="L197" s="38"/>
      <c r="M197" s="172" t="s">
        <v>1</v>
      </c>
      <c r="N197" s="173" t="s">
        <v>44</v>
      </c>
      <c r="O197" s="76"/>
      <c r="P197" s="174">
        <f>O197*H197</f>
        <v>0</v>
      </c>
      <c r="Q197" s="174">
        <v>0</v>
      </c>
      <c r="R197" s="174">
        <f>Q197*H197</f>
        <v>0</v>
      </c>
      <c r="S197" s="174">
        <v>0</v>
      </c>
      <c r="T197" s="17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76" t="s">
        <v>125</v>
      </c>
      <c r="AT197" s="176" t="s">
        <v>120</v>
      </c>
      <c r="AU197" s="176" t="s">
        <v>126</v>
      </c>
      <c r="AY197" s="18" t="s">
        <v>118</v>
      </c>
      <c r="BE197" s="177">
        <f>IF(N197="základní",J197,0)</f>
        <v>0</v>
      </c>
      <c r="BF197" s="177">
        <f>IF(N197="snížená",J197,0)</f>
        <v>0</v>
      </c>
      <c r="BG197" s="177">
        <f>IF(N197="zákl. přenesená",J197,0)</f>
        <v>0</v>
      </c>
      <c r="BH197" s="177">
        <f>IF(N197="sníž. přenesená",J197,0)</f>
        <v>0</v>
      </c>
      <c r="BI197" s="177">
        <f>IF(N197="nulová",J197,0)</f>
        <v>0</v>
      </c>
      <c r="BJ197" s="18" t="s">
        <v>126</v>
      </c>
      <c r="BK197" s="177">
        <f>ROUND(I197*H197,2)</f>
        <v>0</v>
      </c>
      <c r="BL197" s="18" t="s">
        <v>125</v>
      </c>
      <c r="BM197" s="176" t="s">
        <v>297</v>
      </c>
    </row>
    <row r="198" s="2" customFormat="1" ht="24.15" customHeight="1">
      <c r="A198" s="37"/>
      <c r="B198" s="164"/>
      <c r="C198" s="165" t="s">
        <v>298</v>
      </c>
      <c r="D198" s="165" t="s">
        <v>120</v>
      </c>
      <c r="E198" s="166" t="s">
        <v>299</v>
      </c>
      <c r="F198" s="167" t="s">
        <v>300</v>
      </c>
      <c r="G198" s="168" t="s">
        <v>296</v>
      </c>
      <c r="H198" s="169">
        <v>1140</v>
      </c>
      <c r="I198" s="170"/>
      <c r="J198" s="171">
        <f>ROUND(I198*H198,2)</f>
        <v>0</v>
      </c>
      <c r="K198" s="167" t="s">
        <v>124</v>
      </c>
      <c r="L198" s="38"/>
      <c r="M198" s="172" t="s">
        <v>1</v>
      </c>
      <c r="N198" s="173" t="s">
        <v>44</v>
      </c>
      <c r="O198" s="76"/>
      <c r="P198" s="174">
        <f>O198*H198</f>
        <v>0</v>
      </c>
      <c r="Q198" s="174">
        <v>0</v>
      </c>
      <c r="R198" s="174">
        <f>Q198*H198</f>
        <v>0</v>
      </c>
      <c r="S198" s="174">
        <v>0</v>
      </c>
      <c r="T198" s="175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76" t="s">
        <v>125</v>
      </c>
      <c r="AT198" s="176" t="s">
        <v>120</v>
      </c>
      <c r="AU198" s="176" t="s">
        <v>126</v>
      </c>
      <c r="AY198" s="18" t="s">
        <v>118</v>
      </c>
      <c r="BE198" s="177">
        <f>IF(N198="základní",J198,0)</f>
        <v>0</v>
      </c>
      <c r="BF198" s="177">
        <f>IF(N198="snížená",J198,0)</f>
        <v>0</v>
      </c>
      <c r="BG198" s="177">
        <f>IF(N198="zákl. přenesená",J198,0)</f>
        <v>0</v>
      </c>
      <c r="BH198" s="177">
        <f>IF(N198="sníž. přenesená",J198,0)</f>
        <v>0</v>
      </c>
      <c r="BI198" s="177">
        <f>IF(N198="nulová",J198,0)</f>
        <v>0</v>
      </c>
      <c r="BJ198" s="18" t="s">
        <v>126</v>
      </c>
      <c r="BK198" s="177">
        <f>ROUND(I198*H198,2)</f>
        <v>0</v>
      </c>
      <c r="BL198" s="18" t="s">
        <v>125</v>
      </c>
      <c r="BM198" s="176" t="s">
        <v>301</v>
      </c>
    </row>
    <row r="199" s="14" customFormat="1">
      <c r="A199" s="14"/>
      <c r="B199" s="186"/>
      <c r="C199" s="14"/>
      <c r="D199" s="179" t="s">
        <v>131</v>
      </c>
      <c r="E199" s="187" t="s">
        <v>1</v>
      </c>
      <c r="F199" s="188" t="s">
        <v>302</v>
      </c>
      <c r="G199" s="14"/>
      <c r="H199" s="189">
        <v>76</v>
      </c>
      <c r="I199" s="190"/>
      <c r="J199" s="14"/>
      <c r="K199" s="14"/>
      <c r="L199" s="186"/>
      <c r="M199" s="191"/>
      <c r="N199" s="192"/>
      <c r="O199" s="192"/>
      <c r="P199" s="192"/>
      <c r="Q199" s="192"/>
      <c r="R199" s="192"/>
      <c r="S199" s="192"/>
      <c r="T199" s="19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87" t="s">
        <v>131</v>
      </c>
      <c r="AU199" s="187" t="s">
        <v>126</v>
      </c>
      <c r="AV199" s="14" t="s">
        <v>126</v>
      </c>
      <c r="AW199" s="14" t="s">
        <v>34</v>
      </c>
      <c r="AX199" s="14" t="s">
        <v>83</v>
      </c>
      <c r="AY199" s="187" t="s">
        <v>118</v>
      </c>
    </row>
    <row r="200" s="14" customFormat="1">
      <c r="A200" s="14"/>
      <c r="B200" s="186"/>
      <c r="C200" s="14"/>
      <c r="D200" s="179" t="s">
        <v>131</v>
      </c>
      <c r="E200" s="14"/>
      <c r="F200" s="188" t="s">
        <v>303</v>
      </c>
      <c r="G200" s="14"/>
      <c r="H200" s="189">
        <v>1140</v>
      </c>
      <c r="I200" s="190"/>
      <c r="J200" s="14"/>
      <c r="K200" s="14"/>
      <c r="L200" s="186"/>
      <c r="M200" s="191"/>
      <c r="N200" s="192"/>
      <c r="O200" s="192"/>
      <c r="P200" s="192"/>
      <c r="Q200" s="192"/>
      <c r="R200" s="192"/>
      <c r="S200" s="192"/>
      <c r="T200" s="19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87" t="s">
        <v>131</v>
      </c>
      <c r="AU200" s="187" t="s">
        <v>126</v>
      </c>
      <c r="AV200" s="14" t="s">
        <v>126</v>
      </c>
      <c r="AW200" s="14" t="s">
        <v>3</v>
      </c>
      <c r="AX200" s="14" t="s">
        <v>83</v>
      </c>
      <c r="AY200" s="187" t="s">
        <v>118</v>
      </c>
    </row>
    <row r="201" s="2" customFormat="1" ht="24.15" customHeight="1">
      <c r="A201" s="37"/>
      <c r="B201" s="164"/>
      <c r="C201" s="165" t="s">
        <v>304</v>
      </c>
      <c r="D201" s="165" t="s">
        <v>120</v>
      </c>
      <c r="E201" s="166" t="s">
        <v>305</v>
      </c>
      <c r="F201" s="167" t="s">
        <v>306</v>
      </c>
      <c r="G201" s="168" t="s">
        <v>296</v>
      </c>
      <c r="H201" s="169">
        <v>76</v>
      </c>
      <c r="I201" s="170"/>
      <c r="J201" s="171">
        <f>ROUND(I201*H201,2)</f>
        <v>0</v>
      </c>
      <c r="K201" s="167" t="s">
        <v>124</v>
      </c>
      <c r="L201" s="38"/>
      <c r="M201" s="172" t="s">
        <v>1</v>
      </c>
      <c r="N201" s="173" t="s">
        <v>44</v>
      </c>
      <c r="O201" s="76"/>
      <c r="P201" s="174">
        <f>O201*H201</f>
        <v>0</v>
      </c>
      <c r="Q201" s="174">
        <v>0</v>
      </c>
      <c r="R201" s="174">
        <f>Q201*H201</f>
        <v>0</v>
      </c>
      <c r="S201" s="174">
        <v>0</v>
      </c>
      <c r="T201" s="175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76" t="s">
        <v>125</v>
      </c>
      <c r="AT201" s="176" t="s">
        <v>120</v>
      </c>
      <c r="AU201" s="176" t="s">
        <v>126</v>
      </c>
      <c r="AY201" s="18" t="s">
        <v>118</v>
      </c>
      <c r="BE201" s="177">
        <f>IF(N201="základní",J201,0)</f>
        <v>0</v>
      </c>
      <c r="BF201" s="177">
        <f>IF(N201="snížená",J201,0)</f>
        <v>0</v>
      </c>
      <c r="BG201" s="177">
        <f>IF(N201="zákl. přenesená",J201,0)</f>
        <v>0</v>
      </c>
      <c r="BH201" s="177">
        <f>IF(N201="sníž. přenesená",J201,0)</f>
        <v>0</v>
      </c>
      <c r="BI201" s="177">
        <f>IF(N201="nulová",J201,0)</f>
        <v>0</v>
      </c>
      <c r="BJ201" s="18" t="s">
        <v>126</v>
      </c>
      <c r="BK201" s="177">
        <f>ROUND(I201*H201,2)</f>
        <v>0</v>
      </c>
      <c r="BL201" s="18" t="s">
        <v>125</v>
      </c>
      <c r="BM201" s="176" t="s">
        <v>307</v>
      </c>
    </row>
    <row r="202" s="2" customFormat="1" ht="37.8" customHeight="1">
      <c r="A202" s="37"/>
      <c r="B202" s="164"/>
      <c r="C202" s="165" t="s">
        <v>308</v>
      </c>
      <c r="D202" s="165" t="s">
        <v>120</v>
      </c>
      <c r="E202" s="166" t="s">
        <v>309</v>
      </c>
      <c r="F202" s="167" t="s">
        <v>310</v>
      </c>
      <c r="G202" s="168" t="s">
        <v>296</v>
      </c>
      <c r="H202" s="169">
        <v>36</v>
      </c>
      <c r="I202" s="170"/>
      <c r="J202" s="171">
        <f>ROUND(I202*H202,2)</f>
        <v>0</v>
      </c>
      <c r="K202" s="167" t="s">
        <v>124</v>
      </c>
      <c r="L202" s="38"/>
      <c r="M202" s="172" t="s">
        <v>1</v>
      </c>
      <c r="N202" s="173" t="s">
        <v>44</v>
      </c>
      <c r="O202" s="76"/>
      <c r="P202" s="174">
        <f>O202*H202</f>
        <v>0</v>
      </c>
      <c r="Q202" s="174">
        <v>0</v>
      </c>
      <c r="R202" s="174">
        <f>Q202*H202</f>
        <v>0</v>
      </c>
      <c r="S202" s="174">
        <v>0</v>
      </c>
      <c r="T202" s="175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76" t="s">
        <v>125</v>
      </c>
      <c r="AT202" s="176" t="s">
        <v>120</v>
      </c>
      <c r="AU202" s="176" t="s">
        <v>126</v>
      </c>
      <c r="AY202" s="18" t="s">
        <v>118</v>
      </c>
      <c r="BE202" s="177">
        <f>IF(N202="základní",J202,0)</f>
        <v>0</v>
      </c>
      <c r="BF202" s="177">
        <f>IF(N202="snížená",J202,0)</f>
        <v>0</v>
      </c>
      <c r="BG202" s="177">
        <f>IF(N202="zákl. přenesená",J202,0)</f>
        <v>0</v>
      </c>
      <c r="BH202" s="177">
        <f>IF(N202="sníž. přenesená",J202,0)</f>
        <v>0</v>
      </c>
      <c r="BI202" s="177">
        <f>IF(N202="nulová",J202,0)</f>
        <v>0</v>
      </c>
      <c r="BJ202" s="18" t="s">
        <v>126</v>
      </c>
      <c r="BK202" s="177">
        <f>ROUND(I202*H202,2)</f>
        <v>0</v>
      </c>
      <c r="BL202" s="18" t="s">
        <v>125</v>
      </c>
      <c r="BM202" s="176" t="s">
        <v>311</v>
      </c>
    </row>
    <row r="203" s="2" customFormat="1" ht="37.8" customHeight="1">
      <c r="A203" s="37"/>
      <c r="B203" s="164"/>
      <c r="C203" s="165" t="s">
        <v>312</v>
      </c>
      <c r="D203" s="165" t="s">
        <v>120</v>
      </c>
      <c r="E203" s="166" t="s">
        <v>313</v>
      </c>
      <c r="F203" s="167" t="s">
        <v>314</v>
      </c>
      <c r="G203" s="168" t="s">
        <v>296</v>
      </c>
      <c r="H203" s="169">
        <v>40</v>
      </c>
      <c r="I203" s="170"/>
      <c r="J203" s="171">
        <f>ROUND(I203*H203,2)</f>
        <v>0</v>
      </c>
      <c r="K203" s="167" t="s">
        <v>124</v>
      </c>
      <c r="L203" s="38"/>
      <c r="M203" s="172" t="s">
        <v>1</v>
      </c>
      <c r="N203" s="173" t="s">
        <v>44</v>
      </c>
      <c r="O203" s="76"/>
      <c r="P203" s="174">
        <f>O203*H203</f>
        <v>0</v>
      </c>
      <c r="Q203" s="174">
        <v>0</v>
      </c>
      <c r="R203" s="174">
        <f>Q203*H203</f>
        <v>0</v>
      </c>
      <c r="S203" s="174">
        <v>0</v>
      </c>
      <c r="T203" s="175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76" t="s">
        <v>125</v>
      </c>
      <c r="AT203" s="176" t="s">
        <v>120</v>
      </c>
      <c r="AU203" s="176" t="s">
        <v>126</v>
      </c>
      <c r="AY203" s="18" t="s">
        <v>118</v>
      </c>
      <c r="BE203" s="177">
        <f>IF(N203="základní",J203,0)</f>
        <v>0</v>
      </c>
      <c r="BF203" s="177">
        <f>IF(N203="snížená",J203,0)</f>
        <v>0</v>
      </c>
      <c r="BG203" s="177">
        <f>IF(N203="zákl. přenesená",J203,0)</f>
        <v>0</v>
      </c>
      <c r="BH203" s="177">
        <f>IF(N203="sníž. přenesená",J203,0)</f>
        <v>0</v>
      </c>
      <c r="BI203" s="177">
        <f>IF(N203="nulová",J203,0)</f>
        <v>0</v>
      </c>
      <c r="BJ203" s="18" t="s">
        <v>126</v>
      </c>
      <c r="BK203" s="177">
        <f>ROUND(I203*H203,2)</f>
        <v>0</v>
      </c>
      <c r="BL203" s="18" t="s">
        <v>125</v>
      </c>
      <c r="BM203" s="176" t="s">
        <v>315</v>
      </c>
    </row>
    <row r="204" s="14" customFormat="1">
      <c r="A204" s="14"/>
      <c r="B204" s="186"/>
      <c r="C204" s="14"/>
      <c r="D204" s="179" t="s">
        <v>131</v>
      </c>
      <c r="E204" s="187" t="s">
        <v>1</v>
      </c>
      <c r="F204" s="188" t="s">
        <v>316</v>
      </c>
      <c r="G204" s="14"/>
      <c r="H204" s="189">
        <v>40</v>
      </c>
      <c r="I204" s="190"/>
      <c r="J204" s="14"/>
      <c r="K204" s="14"/>
      <c r="L204" s="186"/>
      <c r="M204" s="191"/>
      <c r="N204" s="192"/>
      <c r="O204" s="192"/>
      <c r="P204" s="192"/>
      <c r="Q204" s="192"/>
      <c r="R204" s="192"/>
      <c r="S204" s="192"/>
      <c r="T204" s="19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87" t="s">
        <v>131</v>
      </c>
      <c r="AU204" s="187" t="s">
        <v>126</v>
      </c>
      <c r="AV204" s="14" t="s">
        <v>126</v>
      </c>
      <c r="AW204" s="14" t="s">
        <v>34</v>
      </c>
      <c r="AX204" s="14" t="s">
        <v>83</v>
      </c>
      <c r="AY204" s="187" t="s">
        <v>118</v>
      </c>
    </row>
    <row r="205" s="12" customFormat="1" ht="22.8" customHeight="1">
      <c r="A205" s="12"/>
      <c r="B205" s="151"/>
      <c r="C205" s="12"/>
      <c r="D205" s="152" t="s">
        <v>77</v>
      </c>
      <c r="E205" s="162" t="s">
        <v>317</v>
      </c>
      <c r="F205" s="162" t="s">
        <v>318</v>
      </c>
      <c r="G205" s="12"/>
      <c r="H205" s="12"/>
      <c r="I205" s="154"/>
      <c r="J205" s="163">
        <f>BK205</f>
        <v>0</v>
      </c>
      <c r="K205" s="12"/>
      <c r="L205" s="151"/>
      <c r="M205" s="156"/>
      <c r="N205" s="157"/>
      <c r="O205" s="157"/>
      <c r="P205" s="158">
        <f>P206</f>
        <v>0</v>
      </c>
      <c r="Q205" s="157"/>
      <c r="R205" s="158">
        <f>R206</f>
        <v>0</v>
      </c>
      <c r="S205" s="157"/>
      <c r="T205" s="159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52" t="s">
        <v>83</v>
      </c>
      <c r="AT205" s="160" t="s">
        <v>77</v>
      </c>
      <c r="AU205" s="160" t="s">
        <v>83</v>
      </c>
      <c r="AY205" s="152" t="s">
        <v>118</v>
      </c>
      <c r="BK205" s="161">
        <f>BK206</f>
        <v>0</v>
      </c>
    </row>
    <row r="206" s="2" customFormat="1" ht="24.15" customHeight="1">
      <c r="A206" s="37"/>
      <c r="B206" s="164"/>
      <c r="C206" s="165" t="s">
        <v>319</v>
      </c>
      <c r="D206" s="165" t="s">
        <v>120</v>
      </c>
      <c r="E206" s="166" t="s">
        <v>320</v>
      </c>
      <c r="F206" s="167" t="s">
        <v>321</v>
      </c>
      <c r="G206" s="168" t="s">
        <v>296</v>
      </c>
      <c r="H206" s="169">
        <v>34.079999999999998</v>
      </c>
      <c r="I206" s="170"/>
      <c r="J206" s="171">
        <f>ROUND(I206*H206,2)</f>
        <v>0</v>
      </c>
      <c r="K206" s="167" t="s">
        <v>124</v>
      </c>
      <c r="L206" s="38"/>
      <c r="M206" s="172" t="s">
        <v>1</v>
      </c>
      <c r="N206" s="173" t="s">
        <v>44</v>
      </c>
      <c r="O206" s="76"/>
      <c r="P206" s="174">
        <f>O206*H206</f>
        <v>0</v>
      </c>
      <c r="Q206" s="174">
        <v>0</v>
      </c>
      <c r="R206" s="174">
        <f>Q206*H206</f>
        <v>0</v>
      </c>
      <c r="S206" s="174">
        <v>0</v>
      </c>
      <c r="T206" s="17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76" t="s">
        <v>125</v>
      </c>
      <c r="AT206" s="176" t="s">
        <v>120</v>
      </c>
      <c r="AU206" s="176" t="s">
        <v>126</v>
      </c>
      <c r="AY206" s="18" t="s">
        <v>118</v>
      </c>
      <c r="BE206" s="177">
        <f>IF(N206="základní",J206,0)</f>
        <v>0</v>
      </c>
      <c r="BF206" s="177">
        <f>IF(N206="snížená",J206,0)</f>
        <v>0</v>
      </c>
      <c r="BG206" s="177">
        <f>IF(N206="zákl. přenesená",J206,0)</f>
        <v>0</v>
      </c>
      <c r="BH206" s="177">
        <f>IF(N206="sníž. přenesená",J206,0)</f>
        <v>0</v>
      </c>
      <c r="BI206" s="177">
        <f>IF(N206="nulová",J206,0)</f>
        <v>0</v>
      </c>
      <c r="BJ206" s="18" t="s">
        <v>126</v>
      </c>
      <c r="BK206" s="177">
        <f>ROUND(I206*H206,2)</f>
        <v>0</v>
      </c>
      <c r="BL206" s="18" t="s">
        <v>125</v>
      </c>
      <c r="BM206" s="176" t="s">
        <v>322</v>
      </c>
    </row>
    <row r="207" s="12" customFormat="1" ht="25.92" customHeight="1">
      <c r="A207" s="12"/>
      <c r="B207" s="151"/>
      <c r="C207" s="12"/>
      <c r="D207" s="152" t="s">
        <v>77</v>
      </c>
      <c r="E207" s="153" t="s">
        <v>323</v>
      </c>
      <c r="F207" s="153" t="s">
        <v>324</v>
      </c>
      <c r="G207" s="12"/>
      <c r="H207" s="12"/>
      <c r="I207" s="154"/>
      <c r="J207" s="155">
        <f>BK207</f>
        <v>0</v>
      </c>
      <c r="K207" s="12"/>
      <c r="L207" s="151"/>
      <c r="M207" s="156"/>
      <c r="N207" s="157"/>
      <c r="O207" s="157"/>
      <c r="P207" s="158">
        <f>P208</f>
        <v>0</v>
      </c>
      <c r="Q207" s="157"/>
      <c r="R207" s="158">
        <f>R208</f>
        <v>0.010918000000000001</v>
      </c>
      <c r="S207" s="157"/>
      <c r="T207" s="159">
        <f>T208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2" t="s">
        <v>126</v>
      </c>
      <c r="AT207" s="160" t="s">
        <v>77</v>
      </c>
      <c r="AU207" s="160" t="s">
        <v>78</v>
      </c>
      <c r="AY207" s="152" t="s">
        <v>118</v>
      </c>
      <c r="BK207" s="161">
        <f>BK208</f>
        <v>0</v>
      </c>
    </row>
    <row r="208" s="12" customFormat="1" ht="22.8" customHeight="1">
      <c r="A208" s="12"/>
      <c r="B208" s="151"/>
      <c r="C208" s="12"/>
      <c r="D208" s="152" t="s">
        <v>77</v>
      </c>
      <c r="E208" s="162" t="s">
        <v>325</v>
      </c>
      <c r="F208" s="162" t="s">
        <v>326</v>
      </c>
      <c r="G208" s="12"/>
      <c r="H208" s="12"/>
      <c r="I208" s="154"/>
      <c r="J208" s="163">
        <f>BK208</f>
        <v>0</v>
      </c>
      <c r="K208" s="12"/>
      <c r="L208" s="151"/>
      <c r="M208" s="156"/>
      <c r="N208" s="157"/>
      <c r="O208" s="157"/>
      <c r="P208" s="158">
        <f>SUM(P209:P219)</f>
        <v>0</v>
      </c>
      <c r="Q208" s="157"/>
      <c r="R208" s="158">
        <f>SUM(R209:R219)</f>
        <v>0.010918000000000001</v>
      </c>
      <c r="S208" s="157"/>
      <c r="T208" s="159">
        <f>SUM(T209:T219)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52" t="s">
        <v>126</v>
      </c>
      <c r="AT208" s="160" t="s">
        <v>77</v>
      </c>
      <c r="AU208" s="160" t="s">
        <v>83</v>
      </c>
      <c r="AY208" s="152" t="s">
        <v>118</v>
      </c>
      <c r="BK208" s="161">
        <f>SUM(BK209:BK219)</f>
        <v>0</v>
      </c>
    </row>
    <row r="209" s="2" customFormat="1" ht="24.15" customHeight="1">
      <c r="A209" s="37"/>
      <c r="B209" s="164"/>
      <c r="C209" s="165" t="s">
        <v>327</v>
      </c>
      <c r="D209" s="165" t="s">
        <v>120</v>
      </c>
      <c r="E209" s="166" t="s">
        <v>328</v>
      </c>
      <c r="F209" s="167" t="s">
        <v>329</v>
      </c>
      <c r="G209" s="168" t="s">
        <v>123</v>
      </c>
      <c r="H209" s="169">
        <v>16.850000000000001</v>
      </c>
      <c r="I209" s="170"/>
      <c r="J209" s="171">
        <f>ROUND(I209*H209,2)</f>
        <v>0</v>
      </c>
      <c r="K209" s="167" t="s">
        <v>124</v>
      </c>
      <c r="L209" s="38"/>
      <c r="M209" s="172" t="s">
        <v>1</v>
      </c>
      <c r="N209" s="173" t="s">
        <v>44</v>
      </c>
      <c r="O209" s="76"/>
      <c r="P209" s="174">
        <f>O209*H209</f>
        <v>0</v>
      </c>
      <c r="Q209" s="174">
        <v>0.00040000000000000002</v>
      </c>
      <c r="R209" s="174">
        <f>Q209*H209</f>
        <v>0.0067400000000000012</v>
      </c>
      <c r="S209" s="174">
        <v>0</v>
      </c>
      <c r="T209" s="175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76" t="s">
        <v>207</v>
      </c>
      <c r="AT209" s="176" t="s">
        <v>120</v>
      </c>
      <c r="AU209" s="176" t="s">
        <v>126</v>
      </c>
      <c r="AY209" s="18" t="s">
        <v>118</v>
      </c>
      <c r="BE209" s="177">
        <f>IF(N209="základní",J209,0)</f>
        <v>0</v>
      </c>
      <c r="BF209" s="177">
        <f>IF(N209="snížená",J209,0)</f>
        <v>0</v>
      </c>
      <c r="BG209" s="177">
        <f>IF(N209="zákl. přenesená",J209,0)</f>
        <v>0</v>
      </c>
      <c r="BH209" s="177">
        <f>IF(N209="sníž. přenesená",J209,0)</f>
        <v>0</v>
      </c>
      <c r="BI209" s="177">
        <f>IF(N209="nulová",J209,0)</f>
        <v>0</v>
      </c>
      <c r="BJ209" s="18" t="s">
        <v>126</v>
      </c>
      <c r="BK209" s="177">
        <f>ROUND(I209*H209,2)</f>
        <v>0</v>
      </c>
      <c r="BL209" s="18" t="s">
        <v>207</v>
      </c>
      <c r="BM209" s="176" t="s">
        <v>330</v>
      </c>
    </row>
    <row r="210" s="13" customFormat="1">
      <c r="A210" s="13"/>
      <c r="B210" s="178"/>
      <c r="C210" s="13"/>
      <c r="D210" s="179" t="s">
        <v>131</v>
      </c>
      <c r="E210" s="180" t="s">
        <v>1</v>
      </c>
      <c r="F210" s="181" t="s">
        <v>331</v>
      </c>
      <c r="G210" s="13"/>
      <c r="H210" s="180" t="s">
        <v>1</v>
      </c>
      <c r="I210" s="182"/>
      <c r="J210" s="13"/>
      <c r="K210" s="13"/>
      <c r="L210" s="178"/>
      <c r="M210" s="183"/>
      <c r="N210" s="184"/>
      <c r="O210" s="184"/>
      <c r="P210" s="184"/>
      <c r="Q210" s="184"/>
      <c r="R210" s="184"/>
      <c r="S210" s="184"/>
      <c r="T210" s="18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0" t="s">
        <v>131</v>
      </c>
      <c r="AU210" s="180" t="s">
        <v>126</v>
      </c>
      <c r="AV210" s="13" t="s">
        <v>83</v>
      </c>
      <c r="AW210" s="13" t="s">
        <v>34</v>
      </c>
      <c r="AX210" s="13" t="s">
        <v>78</v>
      </c>
      <c r="AY210" s="180" t="s">
        <v>118</v>
      </c>
    </row>
    <row r="211" s="14" customFormat="1">
      <c r="A211" s="14"/>
      <c r="B211" s="186"/>
      <c r="C211" s="14"/>
      <c r="D211" s="179" t="s">
        <v>131</v>
      </c>
      <c r="E211" s="187" t="s">
        <v>1</v>
      </c>
      <c r="F211" s="188" t="s">
        <v>332</v>
      </c>
      <c r="G211" s="14"/>
      <c r="H211" s="189">
        <v>7.6500000000000004</v>
      </c>
      <c r="I211" s="190"/>
      <c r="J211" s="14"/>
      <c r="K211" s="14"/>
      <c r="L211" s="186"/>
      <c r="M211" s="191"/>
      <c r="N211" s="192"/>
      <c r="O211" s="192"/>
      <c r="P211" s="192"/>
      <c r="Q211" s="192"/>
      <c r="R211" s="192"/>
      <c r="S211" s="192"/>
      <c r="T211" s="19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87" t="s">
        <v>131</v>
      </c>
      <c r="AU211" s="187" t="s">
        <v>126</v>
      </c>
      <c r="AV211" s="14" t="s">
        <v>126</v>
      </c>
      <c r="AW211" s="14" t="s">
        <v>34</v>
      </c>
      <c r="AX211" s="14" t="s">
        <v>78</v>
      </c>
      <c r="AY211" s="187" t="s">
        <v>118</v>
      </c>
    </row>
    <row r="212" s="14" customFormat="1">
      <c r="A212" s="14"/>
      <c r="B212" s="186"/>
      <c r="C212" s="14"/>
      <c r="D212" s="179" t="s">
        <v>131</v>
      </c>
      <c r="E212" s="187" t="s">
        <v>1</v>
      </c>
      <c r="F212" s="188" t="s">
        <v>333</v>
      </c>
      <c r="G212" s="14"/>
      <c r="H212" s="189">
        <v>9.1999999999999993</v>
      </c>
      <c r="I212" s="190"/>
      <c r="J212" s="14"/>
      <c r="K212" s="14"/>
      <c r="L212" s="186"/>
      <c r="M212" s="191"/>
      <c r="N212" s="192"/>
      <c r="O212" s="192"/>
      <c r="P212" s="192"/>
      <c r="Q212" s="192"/>
      <c r="R212" s="192"/>
      <c r="S212" s="192"/>
      <c r="T212" s="19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187" t="s">
        <v>131</v>
      </c>
      <c r="AU212" s="187" t="s">
        <v>126</v>
      </c>
      <c r="AV212" s="14" t="s">
        <v>126</v>
      </c>
      <c r="AW212" s="14" t="s">
        <v>34</v>
      </c>
      <c r="AX212" s="14" t="s">
        <v>78</v>
      </c>
      <c r="AY212" s="187" t="s">
        <v>118</v>
      </c>
    </row>
    <row r="213" s="15" customFormat="1">
      <c r="A213" s="15"/>
      <c r="B213" s="194"/>
      <c r="C213" s="15"/>
      <c r="D213" s="179" t="s">
        <v>131</v>
      </c>
      <c r="E213" s="195" t="s">
        <v>1</v>
      </c>
      <c r="F213" s="196" t="s">
        <v>158</v>
      </c>
      <c r="G213" s="15"/>
      <c r="H213" s="197">
        <v>16.850000000000001</v>
      </c>
      <c r="I213" s="198"/>
      <c r="J213" s="15"/>
      <c r="K213" s="15"/>
      <c r="L213" s="194"/>
      <c r="M213" s="199"/>
      <c r="N213" s="200"/>
      <c r="O213" s="200"/>
      <c r="P213" s="200"/>
      <c r="Q213" s="200"/>
      <c r="R213" s="200"/>
      <c r="S213" s="200"/>
      <c r="T213" s="20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195" t="s">
        <v>131</v>
      </c>
      <c r="AU213" s="195" t="s">
        <v>126</v>
      </c>
      <c r="AV213" s="15" t="s">
        <v>125</v>
      </c>
      <c r="AW213" s="15" t="s">
        <v>34</v>
      </c>
      <c r="AX213" s="15" t="s">
        <v>83</v>
      </c>
      <c r="AY213" s="195" t="s">
        <v>118</v>
      </c>
    </row>
    <row r="214" s="2" customFormat="1" ht="24.15" customHeight="1">
      <c r="A214" s="37"/>
      <c r="B214" s="164"/>
      <c r="C214" s="165" t="s">
        <v>316</v>
      </c>
      <c r="D214" s="165" t="s">
        <v>120</v>
      </c>
      <c r="E214" s="166" t="s">
        <v>334</v>
      </c>
      <c r="F214" s="167" t="s">
        <v>335</v>
      </c>
      <c r="G214" s="168" t="s">
        <v>148</v>
      </c>
      <c r="H214" s="169">
        <v>19.399999999999999</v>
      </c>
      <c r="I214" s="170"/>
      <c r="J214" s="171">
        <f>ROUND(I214*H214,2)</f>
        <v>0</v>
      </c>
      <c r="K214" s="167" t="s">
        <v>124</v>
      </c>
      <c r="L214" s="38"/>
      <c r="M214" s="172" t="s">
        <v>1</v>
      </c>
      <c r="N214" s="173" t="s">
        <v>44</v>
      </c>
      <c r="O214" s="76"/>
      <c r="P214" s="174">
        <f>O214*H214</f>
        <v>0</v>
      </c>
      <c r="Q214" s="174">
        <v>0.00016000000000000001</v>
      </c>
      <c r="R214" s="174">
        <f>Q214*H214</f>
        <v>0.003104</v>
      </c>
      <c r="S214" s="174">
        <v>0</v>
      </c>
      <c r="T214" s="175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76" t="s">
        <v>207</v>
      </c>
      <c r="AT214" s="176" t="s">
        <v>120</v>
      </c>
      <c r="AU214" s="176" t="s">
        <v>126</v>
      </c>
      <c r="AY214" s="18" t="s">
        <v>118</v>
      </c>
      <c r="BE214" s="177">
        <f>IF(N214="základní",J214,0)</f>
        <v>0</v>
      </c>
      <c r="BF214" s="177">
        <f>IF(N214="snížená",J214,0)</f>
        <v>0</v>
      </c>
      <c r="BG214" s="177">
        <f>IF(N214="zákl. přenesená",J214,0)</f>
        <v>0</v>
      </c>
      <c r="BH214" s="177">
        <f>IF(N214="sníž. přenesená",J214,0)</f>
        <v>0</v>
      </c>
      <c r="BI214" s="177">
        <f>IF(N214="nulová",J214,0)</f>
        <v>0</v>
      </c>
      <c r="BJ214" s="18" t="s">
        <v>126</v>
      </c>
      <c r="BK214" s="177">
        <f>ROUND(I214*H214,2)</f>
        <v>0</v>
      </c>
      <c r="BL214" s="18" t="s">
        <v>207</v>
      </c>
      <c r="BM214" s="176" t="s">
        <v>336</v>
      </c>
    </row>
    <row r="215" s="14" customFormat="1">
      <c r="A215" s="14"/>
      <c r="B215" s="186"/>
      <c r="C215" s="14"/>
      <c r="D215" s="179" t="s">
        <v>131</v>
      </c>
      <c r="E215" s="187" t="s">
        <v>1</v>
      </c>
      <c r="F215" s="188" t="s">
        <v>337</v>
      </c>
      <c r="G215" s="14"/>
      <c r="H215" s="189">
        <v>19.399999999999999</v>
      </c>
      <c r="I215" s="190"/>
      <c r="J215" s="14"/>
      <c r="K215" s="14"/>
      <c r="L215" s="186"/>
      <c r="M215" s="191"/>
      <c r="N215" s="192"/>
      <c r="O215" s="192"/>
      <c r="P215" s="192"/>
      <c r="Q215" s="192"/>
      <c r="R215" s="192"/>
      <c r="S215" s="192"/>
      <c r="T215" s="19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87" t="s">
        <v>131</v>
      </c>
      <c r="AU215" s="187" t="s">
        <v>126</v>
      </c>
      <c r="AV215" s="14" t="s">
        <v>126</v>
      </c>
      <c r="AW215" s="14" t="s">
        <v>34</v>
      </c>
      <c r="AX215" s="14" t="s">
        <v>83</v>
      </c>
      <c r="AY215" s="187" t="s">
        <v>118</v>
      </c>
    </row>
    <row r="216" s="2" customFormat="1" ht="24.15" customHeight="1">
      <c r="A216" s="37"/>
      <c r="B216" s="164"/>
      <c r="C216" s="165" t="s">
        <v>338</v>
      </c>
      <c r="D216" s="165" t="s">
        <v>120</v>
      </c>
      <c r="E216" s="166" t="s">
        <v>339</v>
      </c>
      <c r="F216" s="167" t="s">
        <v>340</v>
      </c>
      <c r="G216" s="168" t="s">
        <v>148</v>
      </c>
      <c r="H216" s="169">
        <v>4</v>
      </c>
      <c r="I216" s="170"/>
      <c r="J216" s="171">
        <f>ROUND(I216*H216,2)</f>
        <v>0</v>
      </c>
      <c r="K216" s="167" t="s">
        <v>124</v>
      </c>
      <c r="L216" s="38"/>
      <c r="M216" s="172" t="s">
        <v>1</v>
      </c>
      <c r="N216" s="173" t="s">
        <v>44</v>
      </c>
      <c r="O216" s="76"/>
      <c r="P216" s="174">
        <f>O216*H216</f>
        <v>0</v>
      </c>
      <c r="Q216" s="174">
        <v>0.00010000000000000001</v>
      </c>
      <c r="R216" s="174">
        <f>Q216*H216</f>
        <v>0.00040000000000000002</v>
      </c>
      <c r="S216" s="174">
        <v>0</v>
      </c>
      <c r="T216" s="175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76" t="s">
        <v>207</v>
      </c>
      <c r="AT216" s="176" t="s">
        <v>120</v>
      </c>
      <c r="AU216" s="176" t="s">
        <v>126</v>
      </c>
      <c r="AY216" s="18" t="s">
        <v>118</v>
      </c>
      <c r="BE216" s="177">
        <f>IF(N216="základní",J216,0)</f>
        <v>0</v>
      </c>
      <c r="BF216" s="177">
        <f>IF(N216="snížená",J216,0)</f>
        <v>0</v>
      </c>
      <c r="BG216" s="177">
        <f>IF(N216="zákl. přenesená",J216,0)</f>
        <v>0</v>
      </c>
      <c r="BH216" s="177">
        <f>IF(N216="sníž. přenesená",J216,0)</f>
        <v>0</v>
      </c>
      <c r="BI216" s="177">
        <f>IF(N216="nulová",J216,0)</f>
        <v>0</v>
      </c>
      <c r="BJ216" s="18" t="s">
        <v>126</v>
      </c>
      <c r="BK216" s="177">
        <f>ROUND(I216*H216,2)</f>
        <v>0</v>
      </c>
      <c r="BL216" s="18" t="s">
        <v>207</v>
      </c>
      <c r="BM216" s="176" t="s">
        <v>341</v>
      </c>
    </row>
    <row r="217" s="14" customFormat="1">
      <c r="A217" s="14"/>
      <c r="B217" s="186"/>
      <c r="C217" s="14"/>
      <c r="D217" s="179" t="s">
        <v>131</v>
      </c>
      <c r="E217" s="187" t="s">
        <v>1</v>
      </c>
      <c r="F217" s="188" t="s">
        <v>125</v>
      </c>
      <c r="G217" s="14"/>
      <c r="H217" s="189">
        <v>4</v>
      </c>
      <c r="I217" s="190"/>
      <c r="J217" s="14"/>
      <c r="K217" s="14"/>
      <c r="L217" s="186"/>
      <c r="M217" s="191"/>
      <c r="N217" s="192"/>
      <c r="O217" s="192"/>
      <c r="P217" s="192"/>
      <c r="Q217" s="192"/>
      <c r="R217" s="192"/>
      <c r="S217" s="192"/>
      <c r="T217" s="19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187" t="s">
        <v>131</v>
      </c>
      <c r="AU217" s="187" t="s">
        <v>126</v>
      </c>
      <c r="AV217" s="14" t="s">
        <v>126</v>
      </c>
      <c r="AW217" s="14" t="s">
        <v>34</v>
      </c>
      <c r="AX217" s="14" t="s">
        <v>83</v>
      </c>
      <c r="AY217" s="187" t="s">
        <v>118</v>
      </c>
    </row>
    <row r="218" s="2" customFormat="1" ht="14.4" customHeight="1">
      <c r="A218" s="37"/>
      <c r="B218" s="164"/>
      <c r="C218" s="165" t="s">
        <v>342</v>
      </c>
      <c r="D218" s="165" t="s">
        <v>120</v>
      </c>
      <c r="E218" s="166" t="s">
        <v>343</v>
      </c>
      <c r="F218" s="167" t="s">
        <v>344</v>
      </c>
      <c r="G218" s="168" t="s">
        <v>202</v>
      </c>
      <c r="H218" s="169">
        <v>67.400000000000006</v>
      </c>
      <c r="I218" s="170"/>
      <c r="J218" s="171">
        <f>ROUND(I218*H218,2)</f>
        <v>0</v>
      </c>
      <c r="K218" s="167" t="s">
        <v>124</v>
      </c>
      <c r="L218" s="38"/>
      <c r="M218" s="172" t="s">
        <v>1</v>
      </c>
      <c r="N218" s="173" t="s">
        <v>44</v>
      </c>
      <c r="O218" s="76"/>
      <c r="P218" s="174">
        <f>O218*H218</f>
        <v>0</v>
      </c>
      <c r="Q218" s="174">
        <v>1.0000000000000001E-05</v>
      </c>
      <c r="R218" s="174">
        <f>Q218*H218</f>
        <v>0.00067400000000000012</v>
      </c>
      <c r="S218" s="174">
        <v>0</v>
      </c>
      <c r="T218" s="175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76" t="s">
        <v>207</v>
      </c>
      <c r="AT218" s="176" t="s">
        <v>120</v>
      </c>
      <c r="AU218" s="176" t="s">
        <v>126</v>
      </c>
      <c r="AY218" s="18" t="s">
        <v>118</v>
      </c>
      <c r="BE218" s="177">
        <f>IF(N218="základní",J218,0)</f>
        <v>0</v>
      </c>
      <c r="BF218" s="177">
        <f>IF(N218="snížená",J218,0)</f>
        <v>0</v>
      </c>
      <c r="BG218" s="177">
        <f>IF(N218="zákl. přenesená",J218,0)</f>
        <v>0</v>
      </c>
      <c r="BH218" s="177">
        <f>IF(N218="sníž. přenesená",J218,0)</f>
        <v>0</v>
      </c>
      <c r="BI218" s="177">
        <f>IF(N218="nulová",J218,0)</f>
        <v>0</v>
      </c>
      <c r="BJ218" s="18" t="s">
        <v>126</v>
      </c>
      <c r="BK218" s="177">
        <f>ROUND(I218*H218,2)</f>
        <v>0</v>
      </c>
      <c r="BL218" s="18" t="s">
        <v>207</v>
      </c>
      <c r="BM218" s="176" t="s">
        <v>345</v>
      </c>
    </row>
    <row r="219" s="14" customFormat="1">
      <c r="A219" s="14"/>
      <c r="B219" s="186"/>
      <c r="C219" s="14"/>
      <c r="D219" s="179" t="s">
        <v>131</v>
      </c>
      <c r="E219" s="187" t="s">
        <v>1</v>
      </c>
      <c r="F219" s="188" t="s">
        <v>346</v>
      </c>
      <c r="G219" s="14"/>
      <c r="H219" s="189">
        <v>67.400000000000006</v>
      </c>
      <c r="I219" s="190"/>
      <c r="J219" s="14"/>
      <c r="K219" s="14"/>
      <c r="L219" s="186"/>
      <c r="M219" s="191"/>
      <c r="N219" s="192"/>
      <c r="O219" s="192"/>
      <c r="P219" s="192"/>
      <c r="Q219" s="192"/>
      <c r="R219" s="192"/>
      <c r="S219" s="192"/>
      <c r="T219" s="19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187" t="s">
        <v>131</v>
      </c>
      <c r="AU219" s="187" t="s">
        <v>126</v>
      </c>
      <c r="AV219" s="14" t="s">
        <v>126</v>
      </c>
      <c r="AW219" s="14" t="s">
        <v>34</v>
      </c>
      <c r="AX219" s="14" t="s">
        <v>83</v>
      </c>
      <c r="AY219" s="187" t="s">
        <v>118</v>
      </c>
    </row>
    <row r="220" s="12" customFormat="1" ht="25.92" customHeight="1">
      <c r="A220" s="12"/>
      <c r="B220" s="151"/>
      <c r="C220" s="12"/>
      <c r="D220" s="152" t="s">
        <v>77</v>
      </c>
      <c r="E220" s="153" t="s">
        <v>347</v>
      </c>
      <c r="F220" s="153" t="s">
        <v>348</v>
      </c>
      <c r="G220" s="12"/>
      <c r="H220" s="12"/>
      <c r="I220" s="154"/>
      <c r="J220" s="155">
        <f>BK220</f>
        <v>0</v>
      </c>
      <c r="K220" s="12"/>
      <c r="L220" s="151"/>
      <c r="M220" s="156"/>
      <c r="N220" s="157"/>
      <c r="O220" s="157"/>
      <c r="P220" s="158">
        <f>SUM(P221:P223)</f>
        <v>0</v>
      </c>
      <c r="Q220" s="157"/>
      <c r="R220" s="158">
        <f>SUM(R221:R223)</f>
        <v>0</v>
      </c>
      <c r="S220" s="157"/>
      <c r="T220" s="159">
        <f>SUM(T221:T223)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52" t="s">
        <v>125</v>
      </c>
      <c r="AT220" s="160" t="s">
        <v>77</v>
      </c>
      <c r="AU220" s="160" t="s">
        <v>78</v>
      </c>
      <c r="AY220" s="152" t="s">
        <v>118</v>
      </c>
      <c r="BK220" s="161">
        <f>SUM(BK221:BK223)</f>
        <v>0</v>
      </c>
    </row>
    <row r="221" s="2" customFormat="1" ht="14.4" customHeight="1">
      <c r="A221" s="37"/>
      <c r="B221" s="164"/>
      <c r="C221" s="165" t="s">
        <v>349</v>
      </c>
      <c r="D221" s="165" t="s">
        <v>120</v>
      </c>
      <c r="E221" s="166" t="s">
        <v>350</v>
      </c>
      <c r="F221" s="167" t="s">
        <v>351</v>
      </c>
      <c r="G221" s="168" t="s">
        <v>352</v>
      </c>
      <c r="H221" s="169">
        <v>40</v>
      </c>
      <c r="I221" s="170"/>
      <c r="J221" s="171">
        <f>ROUND(I221*H221,2)</f>
        <v>0</v>
      </c>
      <c r="K221" s="167" t="s">
        <v>124</v>
      </c>
      <c r="L221" s="38"/>
      <c r="M221" s="172" t="s">
        <v>1</v>
      </c>
      <c r="N221" s="173" t="s">
        <v>44</v>
      </c>
      <c r="O221" s="76"/>
      <c r="P221" s="174">
        <f>O221*H221</f>
        <v>0</v>
      </c>
      <c r="Q221" s="174">
        <v>0</v>
      </c>
      <c r="R221" s="174">
        <f>Q221*H221</f>
        <v>0</v>
      </c>
      <c r="S221" s="174">
        <v>0</v>
      </c>
      <c r="T221" s="175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76" t="s">
        <v>353</v>
      </c>
      <c r="AT221" s="176" t="s">
        <v>120</v>
      </c>
      <c r="AU221" s="176" t="s">
        <v>83</v>
      </c>
      <c r="AY221" s="18" t="s">
        <v>118</v>
      </c>
      <c r="BE221" s="177">
        <f>IF(N221="základní",J221,0)</f>
        <v>0</v>
      </c>
      <c r="BF221" s="177">
        <f>IF(N221="snížená",J221,0)</f>
        <v>0</v>
      </c>
      <c r="BG221" s="177">
        <f>IF(N221="zákl. přenesená",J221,0)</f>
        <v>0</v>
      </c>
      <c r="BH221" s="177">
        <f>IF(N221="sníž. přenesená",J221,0)</f>
        <v>0</v>
      </c>
      <c r="BI221" s="177">
        <f>IF(N221="nulová",J221,0)</f>
        <v>0</v>
      </c>
      <c r="BJ221" s="18" t="s">
        <v>126</v>
      </c>
      <c r="BK221" s="177">
        <f>ROUND(I221*H221,2)</f>
        <v>0</v>
      </c>
      <c r="BL221" s="18" t="s">
        <v>353</v>
      </c>
      <c r="BM221" s="176" t="s">
        <v>354</v>
      </c>
    </row>
    <row r="222" s="14" customFormat="1">
      <c r="A222" s="14"/>
      <c r="B222" s="186"/>
      <c r="C222" s="14"/>
      <c r="D222" s="179" t="s">
        <v>131</v>
      </c>
      <c r="E222" s="187" t="s">
        <v>1</v>
      </c>
      <c r="F222" s="188" t="s">
        <v>355</v>
      </c>
      <c r="G222" s="14"/>
      <c r="H222" s="189">
        <v>40</v>
      </c>
      <c r="I222" s="190"/>
      <c r="J222" s="14"/>
      <c r="K222" s="14"/>
      <c r="L222" s="186"/>
      <c r="M222" s="191"/>
      <c r="N222" s="192"/>
      <c r="O222" s="192"/>
      <c r="P222" s="192"/>
      <c r="Q222" s="192"/>
      <c r="R222" s="192"/>
      <c r="S222" s="192"/>
      <c r="T222" s="19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187" t="s">
        <v>131</v>
      </c>
      <c r="AU222" s="187" t="s">
        <v>83</v>
      </c>
      <c r="AV222" s="14" t="s">
        <v>126</v>
      </c>
      <c r="AW222" s="14" t="s">
        <v>34</v>
      </c>
      <c r="AX222" s="14" t="s">
        <v>83</v>
      </c>
      <c r="AY222" s="187" t="s">
        <v>118</v>
      </c>
    </row>
    <row r="223" s="2" customFormat="1" ht="24.15" customHeight="1">
      <c r="A223" s="37"/>
      <c r="B223" s="164"/>
      <c r="C223" s="202" t="s">
        <v>356</v>
      </c>
      <c r="D223" s="202" t="s">
        <v>185</v>
      </c>
      <c r="E223" s="203" t="s">
        <v>357</v>
      </c>
      <c r="F223" s="204" t="s">
        <v>358</v>
      </c>
      <c r="G223" s="205" t="s">
        <v>359</v>
      </c>
      <c r="H223" s="206">
        <v>15515</v>
      </c>
      <c r="I223" s="207"/>
      <c r="J223" s="208">
        <f>ROUND(I223*H223,2)</f>
        <v>0</v>
      </c>
      <c r="K223" s="204" t="s">
        <v>1</v>
      </c>
      <c r="L223" s="209"/>
      <c r="M223" s="210" t="s">
        <v>1</v>
      </c>
      <c r="N223" s="211" t="s">
        <v>44</v>
      </c>
      <c r="O223" s="76"/>
      <c r="P223" s="174">
        <f>O223*H223</f>
        <v>0</v>
      </c>
      <c r="Q223" s="174">
        <v>0</v>
      </c>
      <c r="R223" s="174">
        <f>Q223*H223</f>
        <v>0</v>
      </c>
      <c r="S223" s="174">
        <v>0</v>
      </c>
      <c r="T223" s="17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76" t="s">
        <v>353</v>
      </c>
      <c r="AT223" s="176" t="s">
        <v>185</v>
      </c>
      <c r="AU223" s="176" t="s">
        <v>83</v>
      </c>
      <c r="AY223" s="18" t="s">
        <v>118</v>
      </c>
      <c r="BE223" s="177">
        <f>IF(N223="základní",J223,0)</f>
        <v>0</v>
      </c>
      <c r="BF223" s="177">
        <f>IF(N223="snížená",J223,0)</f>
        <v>0</v>
      </c>
      <c r="BG223" s="177">
        <f>IF(N223="zákl. přenesená",J223,0)</f>
        <v>0</v>
      </c>
      <c r="BH223" s="177">
        <f>IF(N223="sníž. přenesená",J223,0)</f>
        <v>0</v>
      </c>
      <c r="BI223" s="177">
        <f>IF(N223="nulová",J223,0)</f>
        <v>0</v>
      </c>
      <c r="BJ223" s="18" t="s">
        <v>126</v>
      </c>
      <c r="BK223" s="177">
        <f>ROUND(I223*H223,2)</f>
        <v>0</v>
      </c>
      <c r="BL223" s="18" t="s">
        <v>353</v>
      </c>
      <c r="BM223" s="176" t="s">
        <v>360</v>
      </c>
    </row>
    <row r="224" s="12" customFormat="1" ht="25.92" customHeight="1">
      <c r="A224" s="12"/>
      <c r="B224" s="151"/>
      <c r="C224" s="12"/>
      <c r="D224" s="152" t="s">
        <v>77</v>
      </c>
      <c r="E224" s="153" t="s">
        <v>361</v>
      </c>
      <c r="F224" s="153" t="s">
        <v>362</v>
      </c>
      <c r="G224" s="12"/>
      <c r="H224" s="12"/>
      <c r="I224" s="154"/>
      <c r="J224" s="155">
        <f>BK224</f>
        <v>0</v>
      </c>
      <c r="K224" s="12"/>
      <c r="L224" s="151"/>
      <c r="M224" s="156"/>
      <c r="N224" s="157"/>
      <c r="O224" s="157"/>
      <c r="P224" s="158">
        <f>P225</f>
        <v>0</v>
      </c>
      <c r="Q224" s="157"/>
      <c r="R224" s="158">
        <f>R225</f>
        <v>0</v>
      </c>
      <c r="S224" s="157"/>
      <c r="T224" s="159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52" t="s">
        <v>145</v>
      </c>
      <c r="AT224" s="160" t="s">
        <v>77</v>
      </c>
      <c r="AU224" s="160" t="s">
        <v>78</v>
      </c>
      <c r="AY224" s="152" t="s">
        <v>118</v>
      </c>
      <c r="BK224" s="161">
        <f>BK225</f>
        <v>0</v>
      </c>
    </row>
    <row r="225" s="12" customFormat="1" ht="22.8" customHeight="1">
      <c r="A225" s="12"/>
      <c r="B225" s="151"/>
      <c r="C225" s="12"/>
      <c r="D225" s="152" t="s">
        <v>77</v>
      </c>
      <c r="E225" s="162" t="s">
        <v>363</v>
      </c>
      <c r="F225" s="162" t="s">
        <v>364</v>
      </c>
      <c r="G225" s="12"/>
      <c r="H225" s="12"/>
      <c r="I225" s="154"/>
      <c r="J225" s="163">
        <f>BK225</f>
        <v>0</v>
      </c>
      <c r="K225" s="12"/>
      <c r="L225" s="151"/>
      <c r="M225" s="156"/>
      <c r="N225" s="157"/>
      <c r="O225" s="157"/>
      <c r="P225" s="158">
        <f>SUM(P226:P228)</f>
        <v>0</v>
      </c>
      <c r="Q225" s="157"/>
      <c r="R225" s="158">
        <f>SUM(R226:R228)</f>
        <v>0</v>
      </c>
      <c r="S225" s="157"/>
      <c r="T225" s="159">
        <f>SUM(T226:T228)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52" t="s">
        <v>145</v>
      </c>
      <c r="AT225" s="160" t="s">
        <v>77</v>
      </c>
      <c r="AU225" s="160" t="s">
        <v>83</v>
      </c>
      <c r="AY225" s="152" t="s">
        <v>118</v>
      </c>
      <c r="BK225" s="161">
        <f>SUM(BK226:BK228)</f>
        <v>0</v>
      </c>
    </row>
    <row r="226" s="2" customFormat="1" ht="14.4" customHeight="1">
      <c r="A226" s="37"/>
      <c r="B226" s="164"/>
      <c r="C226" s="165" t="s">
        <v>365</v>
      </c>
      <c r="D226" s="165" t="s">
        <v>120</v>
      </c>
      <c r="E226" s="166" t="s">
        <v>366</v>
      </c>
      <c r="F226" s="167" t="s">
        <v>364</v>
      </c>
      <c r="G226" s="168" t="s">
        <v>289</v>
      </c>
      <c r="H226" s="169">
        <v>1</v>
      </c>
      <c r="I226" s="170"/>
      <c r="J226" s="171">
        <f>ROUND(I226*H226,2)</f>
        <v>0</v>
      </c>
      <c r="K226" s="167" t="s">
        <v>124</v>
      </c>
      <c r="L226" s="38"/>
      <c r="M226" s="172" t="s">
        <v>1</v>
      </c>
      <c r="N226" s="173" t="s">
        <v>44</v>
      </c>
      <c r="O226" s="76"/>
      <c r="P226" s="174">
        <f>O226*H226</f>
        <v>0</v>
      </c>
      <c r="Q226" s="174">
        <v>0</v>
      </c>
      <c r="R226" s="174">
        <f>Q226*H226</f>
        <v>0</v>
      </c>
      <c r="S226" s="174">
        <v>0</v>
      </c>
      <c r="T226" s="17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76" t="s">
        <v>367</v>
      </c>
      <c r="AT226" s="176" t="s">
        <v>120</v>
      </c>
      <c r="AU226" s="176" t="s">
        <v>126</v>
      </c>
      <c r="AY226" s="18" t="s">
        <v>118</v>
      </c>
      <c r="BE226" s="177">
        <f>IF(N226="základní",J226,0)</f>
        <v>0</v>
      </c>
      <c r="BF226" s="177">
        <f>IF(N226="snížená",J226,0)</f>
        <v>0</v>
      </c>
      <c r="BG226" s="177">
        <f>IF(N226="zákl. přenesená",J226,0)</f>
        <v>0</v>
      </c>
      <c r="BH226" s="177">
        <f>IF(N226="sníž. přenesená",J226,0)</f>
        <v>0</v>
      </c>
      <c r="BI226" s="177">
        <f>IF(N226="nulová",J226,0)</f>
        <v>0</v>
      </c>
      <c r="BJ226" s="18" t="s">
        <v>126</v>
      </c>
      <c r="BK226" s="177">
        <f>ROUND(I226*H226,2)</f>
        <v>0</v>
      </c>
      <c r="BL226" s="18" t="s">
        <v>367</v>
      </c>
      <c r="BM226" s="176" t="s">
        <v>368</v>
      </c>
    </row>
    <row r="227" s="2" customFormat="1" ht="14.4" customHeight="1">
      <c r="A227" s="37"/>
      <c r="B227" s="164"/>
      <c r="C227" s="165" t="s">
        <v>369</v>
      </c>
      <c r="D227" s="165" t="s">
        <v>120</v>
      </c>
      <c r="E227" s="166" t="s">
        <v>370</v>
      </c>
      <c r="F227" s="167" t="s">
        <v>371</v>
      </c>
      <c r="G227" s="168" t="s">
        <v>289</v>
      </c>
      <c r="H227" s="169">
        <v>1</v>
      </c>
      <c r="I227" s="170"/>
      <c r="J227" s="171">
        <f>ROUND(I227*H227,2)</f>
        <v>0</v>
      </c>
      <c r="K227" s="167" t="s">
        <v>1</v>
      </c>
      <c r="L227" s="38"/>
      <c r="M227" s="172" t="s">
        <v>1</v>
      </c>
      <c r="N227" s="173" t="s">
        <v>44</v>
      </c>
      <c r="O227" s="76"/>
      <c r="P227" s="174">
        <f>O227*H227</f>
        <v>0</v>
      </c>
      <c r="Q227" s="174">
        <v>0</v>
      </c>
      <c r="R227" s="174">
        <f>Q227*H227</f>
        <v>0</v>
      </c>
      <c r="S227" s="174">
        <v>0</v>
      </c>
      <c r="T227" s="17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76" t="s">
        <v>367</v>
      </c>
      <c r="AT227" s="176" t="s">
        <v>120</v>
      </c>
      <c r="AU227" s="176" t="s">
        <v>126</v>
      </c>
      <c r="AY227" s="18" t="s">
        <v>118</v>
      </c>
      <c r="BE227" s="177">
        <f>IF(N227="základní",J227,0)</f>
        <v>0</v>
      </c>
      <c r="BF227" s="177">
        <f>IF(N227="snížená",J227,0)</f>
        <v>0</v>
      </c>
      <c r="BG227" s="177">
        <f>IF(N227="zákl. přenesená",J227,0)</f>
        <v>0</v>
      </c>
      <c r="BH227" s="177">
        <f>IF(N227="sníž. přenesená",J227,0)</f>
        <v>0</v>
      </c>
      <c r="BI227" s="177">
        <f>IF(N227="nulová",J227,0)</f>
        <v>0</v>
      </c>
      <c r="BJ227" s="18" t="s">
        <v>126</v>
      </c>
      <c r="BK227" s="177">
        <f>ROUND(I227*H227,2)</f>
        <v>0</v>
      </c>
      <c r="BL227" s="18" t="s">
        <v>367</v>
      </c>
      <c r="BM227" s="176" t="s">
        <v>372</v>
      </c>
    </row>
    <row r="228" s="2" customFormat="1" ht="24.15" customHeight="1">
      <c r="A228" s="37"/>
      <c r="B228" s="164"/>
      <c r="C228" s="165" t="s">
        <v>373</v>
      </c>
      <c r="D228" s="165" t="s">
        <v>120</v>
      </c>
      <c r="E228" s="166" t="s">
        <v>374</v>
      </c>
      <c r="F228" s="167" t="s">
        <v>375</v>
      </c>
      <c r="G228" s="168" t="s">
        <v>289</v>
      </c>
      <c r="H228" s="169">
        <v>2</v>
      </c>
      <c r="I228" s="170"/>
      <c r="J228" s="171">
        <f>ROUND(I228*H228,2)</f>
        <v>0</v>
      </c>
      <c r="K228" s="167" t="s">
        <v>1</v>
      </c>
      <c r="L228" s="38"/>
      <c r="M228" s="212" t="s">
        <v>1</v>
      </c>
      <c r="N228" s="213" t="s">
        <v>44</v>
      </c>
      <c r="O228" s="214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76" t="s">
        <v>367</v>
      </c>
      <c r="AT228" s="176" t="s">
        <v>120</v>
      </c>
      <c r="AU228" s="176" t="s">
        <v>126</v>
      </c>
      <c r="AY228" s="18" t="s">
        <v>118</v>
      </c>
      <c r="BE228" s="177">
        <f>IF(N228="základní",J228,0)</f>
        <v>0</v>
      </c>
      <c r="BF228" s="177">
        <f>IF(N228="snížená",J228,0)</f>
        <v>0</v>
      </c>
      <c r="BG228" s="177">
        <f>IF(N228="zákl. přenesená",J228,0)</f>
        <v>0</v>
      </c>
      <c r="BH228" s="177">
        <f>IF(N228="sníž. přenesená",J228,0)</f>
        <v>0</v>
      </c>
      <c r="BI228" s="177">
        <f>IF(N228="nulová",J228,0)</f>
        <v>0</v>
      </c>
      <c r="BJ228" s="18" t="s">
        <v>126</v>
      </c>
      <c r="BK228" s="177">
        <f>ROUND(I228*H228,2)</f>
        <v>0</v>
      </c>
      <c r="BL228" s="18" t="s">
        <v>367</v>
      </c>
      <c r="BM228" s="176" t="s">
        <v>376</v>
      </c>
    </row>
    <row r="229" s="2" customFormat="1" ht="6.96" customHeight="1">
      <c r="A229" s="37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38"/>
      <c r="M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</row>
  </sheetData>
  <autoFilter ref="C123:K228"/>
  <mergeCells count="6">
    <mergeCell ref="E7:H7"/>
    <mergeCell ref="E16:H16"/>
    <mergeCell ref="E25:H25"/>
    <mergeCell ref="E85:H85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HONZIIK\asus</dc:creator>
  <cp:lastModifiedBy>HONZIIK\asus</cp:lastModifiedBy>
  <dcterms:created xsi:type="dcterms:W3CDTF">2021-11-22T16:13:34Z</dcterms:created>
  <dcterms:modified xsi:type="dcterms:W3CDTF">2021-11-22T16:13:36Z</dcterms:modified>
</cp:coreProperties>
</file>