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tr.surovka\Desktop\Rekonstrukce koupelny a interiérové úpravy bytu č.5 CHB Tvorkovských\"/>
    </mc:Choice>
  </mc:AlternateContent>
  <bookViews>
    <workbookView xWindow="0" yWindow="0" windowWidth="28800" windowHeight="12330" activeTab="1"/>
  </bookViews>
  <sheets>
    <sheet name="Rekapitulace stavby" sheetId="1" r:id="rId1"/>
    <sheet name="1_K - Koupelna" sheetId="2" r:id="rId2"/>
    <sheet name="2_P - Ložnice" sheetId="3" r:id="rId3"/>
  </sheets>
  <definedNames>
    <definedName name="_xlnm._FilterDatabase" localSheetId="1" hidden="1">'1_K - Koupelna'!$C$135:$K$305</definedName>
    <definedName name="_xlnm._FilterDatabase" localSheetId="2" hidden="1">'2_P - Ložnice'!$C$123:$K$183</definedName>
    <definedName name="_xlnm.Print_Titles" localSheetId="1">'1_K - Koupelna'!$135:$135</definedName>
    <definedName name="_xlnm.Print_Titles" localSheetId="2">'2_P - Ložnice'!$123:$123</definedName>
    <definedName name="_xlnm.Print_Titles" localSheetId="0">'Rekapitulace stavby'!$92:$92</definedName>
    <definedName name="_xlnm.Print_Area" localSheetId="1">'1_K - Koupelna'!$C$4:$J$76,'1_K - Koupelna'!$C$82:$J$117,'1_K - Koupelna'!$C$123:$J$305</definedName>
    <definedName name="_xlnm.Print_Area" localSheetId="2">'2_P - Ložnice'!$C$4:$J$76,'2_P - Ložnice'!$C$82:$J$105,'2_P - Ložnice'!$C$111:$J$183</definedName>
    <definedName name="_xlnm.Print_Area" localSheetId="0">'Rekapitulace stavby'!$D$4:$AO$76,'Rekapitulace stavby'!$C$82:$AQ$97</definedName>
  </definedNames>
  <calcPr calcId="162913"/>
</workbook>
</file>

<file path=xl/calcChain.xml><?xml version="1.0" encoding="utf-8"?>
<calcChain xmlns="http://schemas.openxmlformats.org/spreadsheetml/2006/main">
  <c r="J37" i="3" l="1"/>
  <c r="J36" i="3"/>
  <c r="AY96" i="1"/>
  <c r="J35" i="3"/>
  <c r="AX96" i="1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8" i="3"/>
  <c r="BH178" i="3"/>
  <c r="BG178" i="3"/>
  <c r="BE178" i="3"/>
  <c r="T178" i="3"/>
  <c r="R178" i="3"/>
  <c r="P178" i="3"/>
  <c r="BI175" i="3"/>
  <c r="BH175" i="3"/>
  <c r="BG175" i="3"/>
  <c r="BE175" i="3"/>
  <c r="T175" i="3"/>
  <c r="R175" i="3"/>
  <c r="P175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6" i="3"/>
  <c r="BH166" i="3"/>
  <c r="BG166" i="3"/>
  <c r="BE166" i="3"/>
  <c r="T166" i="3"/>
  <c r="R166" i="3"/>
  <c r="P166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8" i="3"/>
  <c r="BH158" i="3"/>
  <c r="BG158" i="3"/>
  <c r="BE158" i="3"/>
  <c r="T158" i="3"/>
  <c r="R158" i="3"/>
  <c r="P158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4" i="3"/>
  <c r="BH144" i="3"/>
  <c r="BG144" i="3"/>
  <c r="BE144" i="3"/>
  <c r="T144" i="3"/>
  <c r="R144" i="3"/>
  <c r="P144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5" i="3"/>
  <c r="BH135" i="3"/>
  <c r="BG135" i="3"/>
  <c r="BE135" i="3"/>
  <c r="T135" i="3"/>
  <c r="R135" i="3"/>
  <c r="P135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BI127" i="3"/>
  <c r="BH127" i="3"/>
  <c r="BG127" i="3"/>
  <c r="BE127" i="3"/>
  <c r="T127" i="3"/>
  <c r="R127" i="3"/>
  <c r="P127" i="3"/>
  <c r="F120" i="3"/>
  <c r="F118" i="3"/>
  <c r="E116" i="3"/>
  <c r="F91" i="3"/>
  <c r="F89" i="3"/>
  <c r="E87" i="3"/>
  <c r="J24" i="3"/>
  <c r="E24" i="3"/>
  <c r="J92" i="3" s="1"/>
  <c r="J23" i="3"/>
  <c r="J21" i="3"/>
  <c r="E21" i="3"/>
  <c r="J91" i="3" s="1"/>
  <c r="J20" i="3"/>
  <c r="J18" i="3"/>
  <c r="E18" i="3"/>
  <c r="F121" i="3"/>
  <c r="J17" i="3"/>
  <c r="J12" i="3"/>
  <c r="J118" i="3" s="1"/>
  <c r="E7" i="3"/>
  <c r="E85" i="3" s="1"/>
  <c r="J37" i="2"/>
  <c r="J36" i="2"/>
  <c r="AY95" i="1" s="1"/>
  <c r="J35" i="2"/>
  <c r="AX95" i="1"/>
  <c r="BI305" i="2"/>
  <c r="BH305" i="2"/>
  <c r="BG305" i="2"/>
  <c r="BE305" i="2"/>
  <c r="T305" i="2"/>
  <c r="R305" i="2"/>
  <c r="P305" i="2"/>
  <c r="BI304" i="2"/>
  <c r="BH304" i="2"/>
  <c r="BG304" i="2"/>
  <c r="BE304" i="2"/>
  <c r="T304" i="2"/>
  <c r="R304" i="2"/>
  <c r="P304" i="2"/>
  <c r="BI303" i="2"/>
  <c r="BH303" i="2"/>
  <c r="BG303" i="2"/>
  <c r="BE303" i="2"/>
  <c r="T303" i="2"/>
  <c r="R303" i="2"/>
  <c r="P303" i="2"/>
  <c r="BI301" i="2"/>
  <c r="BH301" i="2"/>
  <c r="BG301" i="2"/>
  <c r="BE301" i="2"/>
  <c r="T301" i="2"/>
  <c r="R301" i="2"/>
  <c r="P301" i="2"/>
  <c r="BI295" i="2"/>
  <c r="BH295" i="2"/>
  <c r="BG295" i="2"/>
  <c r="BE295" i="2"/>
  <c r="T295" i="2"/>
  <c r="R295" i="2"/>
  <c r="P295" i="2"/>
  <c r="BI293" i="2"/>
  <c r="BH293" i="2"/>
  <c r="BG293" i="2"/>
  <c r="BE293" i="2"/>
  <c r="T293" i="2"/>
  <c r="R293" i="2"/>
  <c r="P293" i="2"/>
  <c r="BI287" i="2"/>
  <c r="BH287" i="2"/>
  <c r="BG287" i="2"/>
  <c r="BE287" i="2"/>
  <c r="T287" i="2"/>
  <c r="R287" i="2"/>
  <c r="P287" i="2"/>
  <c r="BI286" i="2"/>
  <c r="BH286" i="2"/>
  <c r="BG286" i="2"/>
  <c r="BE286" i="2"/>
  <c r="T286" i="2"/>
  <c r="R286" i="2"/>
  <c r="P286" i="2"/>
  <c r="BI284" i="2"/>
  <c r="BH284" i="2"/>
  <c r="BG284" i="2"/>
  <c r="BE284" i="2"/>
  <c r="T284" i="2"/>
  <c r="R284" i="2"/>
  <c r="P284" i="2"/>
  <c r="BI283" i="2"/>
  <c r="BH283" i="2"/>
  <c r="BG283" i="2"/>
  <c r="BE283" i="2"/>
  <c r="T283" i="2"/>
  <c r="R283" i="2"/>
  <c r="P283" i="2"/>
  <c r="BI282" i="2"/>
  <c r="BH282" i="2"/>
  <c r="BG282" i="2"/>
  <c r="BE282" i="2"/>
  <c r="T282" i="2"/>
  <c r="R282" i="2"/>
  <c r="P282" i="2"/>
  <c r="BI281" i="2"/>
  <c r="BH281" i="2"/>
  <c r="BG281" i="2"/>
  <c r="BE281" i="2"/>
  <c r="T281" i="2"/>
  <c r="R281" i="2"/>
  <c r="P281" i="2"/>
  <c r="BI280" i="2"/>
  <c r="BH280" i="2"/>
  <c r="BG280" i="2"/>
  <c r="BE280" i="2"/>
  <c r="T280" i="2"/>
  <c r="R280" i="2"/>
  <c r="P280" i="2"/>
  <c r="BI278" i="2"/>
  <c r="BH278" i="2"/>
  <c r="BG278" i="2"/>
  <c r="BE278" i="2"/>
  <c r="T278" i="2"/>
  <c r="R278" i="2"/>
  <c r="P278" i="2"/>
  <c r="BI276" i="2"/>
  <c r="BH276" i="2"/>
  <c r="BG276" i="2"/>
  <c r="BE276" i="2"/>
  <c r="T276" i="2"/>
  <c r="R276" i="2"/>
  <c r="P276" i="2"/>
  <c r="BI274" i="2"/>
  <c r="BH274" i="2"/>
  <c r="BG274" i="2"/>
  <c r="BE274" i="2"/>
  <c r="T274" i="2"/>
  <c r="R274" i="2"/>
  <c r="P274" i="2"/>
  <c r="BI271" i="2"/>
  <c r="BH271" i="2"/>
  <c r="BG271" i="2"/>
  <c r="BE271" i="2"/>
  <c r="T271" i="2"/>
  <c r="R271" i="2"/>
  <c r="P271" i="2"/>
  <c r="BI270" i="2"/>
  <c r="BH270" i="2"/>
  <c r="BG270" i="2"/>
  <c r="BE270" i="2"/>
  <c r="T270" i="2"/>
  <c r="R270" i="2"/>
  <c r="P270" i="2"/>
  <c r="BI268" i="2"/>
  <c r="BH268" i="2"/>
  <c r="BG268" i="2"/>
  <c r="BE268" i="2"/>
  <c r="T268" i="2"/>
  <c r="R268" i="2"/>
  <c r="P268" i="2"/>
  <c r="BI266" i="2"/>
  <c r="BH266" i="2"/>
  <c r="BG266" i="2"/>
  <c r="BE266" i="2"/>
  <c r="T266" i="2"/>
  <c r="R266" i="2"/>
  <c r="P266" i="2"/>
  <c r="BI264" i="2"/>
  <c r="BH264" i="2"/>
  <c r="BG264" i="2"/>
  <c r="BE264" i="2"/>
  <c r="T264" i="2"/>
  <c r="R264" i="2"/>
  <c r="P264" i="2"/>
  <c r="BI263" i="2"/>
  <c r="BH263" i="2"/>
  <c r="BG263" i="2"/>
  <c r="BE263" i="2"/>
  <c r="T263" i="2"/>
  <c r="R263" i="2"/>
  <c r="P263" i="2"/>
  <c r="BI262" i="2"/>
  <c r="BH262" i="2"/>
  <c r="BG262" i="2"/>
  <c r="BE262" i="2"/>
  <c r="T262" i="2"/>
  <c r="R262" i="2"/>
  <c r="P262" i="2"/>
  <c r="BI260" i="2"/>
  <c r="BH260" i="2"/>
  <c r="BG260" i="2"/>
  <c r="BE260" i="2"/>
  <c r="T260" i="2"/>
  <c r="R260" i="2"/>
  <c r="P260" i="2"/>
  <c r="BI259" i="2"/>
  <c r="BH259" i="2"/>
  <c r="BG259" i="2"/>
  <c r="BE259" i="2"/>
  <c r="T259" i="2"/>
  <c r="R259" i="2"/>
  <c r="P259" i="2"/>
  <c r="BI258" i="2"/>
  <c r="BH258" i="2"/>
  <c r="BG258" i="2"/>
  <c r="BE258" i="2"/>
  <c r="T258" i="2"/>
  <c r="R258" i="2"/>
  <c r="P258" i="2"/>
  <c r="BI257" i="2"/>
  <c r="BH257" i="2"/>
  <c r="BG257" i="2"/>
  <c r="BE257" i="2"/>
  <c r="T257" i="2"/>
  <c r="R257" i="2"/>
  <c r="P257" i="2"/>
  <c r="BI256" i="2"/>
  <c r="BH256" i="2"/>
  <c r="BG256" i="2"/>
  <c r="BE256" i="2"/>
  <c r="T256" i="2"/>
  <c r="R256" i="2"/>
  <c r="P256" i="2"/>
  <c r="BI254" i="2"/>
  <c r="BH254" i="2"/>
  <c r="BG254" i="2"/>
  <c r="BE254" i="2"/>
  <c r="T254" i="2"/>
  <c r="R254" i="2"/>
  <c r="P254" i="2"/>
  <c r="BI253" i="2"/>
  <c r="BH253" i="2"/>
  <c r="BG253" i="2"/>
  <c r="BE253" i="2"/>
  <c r="T253" i="2"/>
  <c r="R253" i="2"/>
  <c r="P253" i="2"/>
  <c r="BI251" i="2"/>
  <c r="BH251" i="2"/>
  <c r="BG251" i="2"/>
  <c r="BE251" i="2"/>
  <c r="T251" i="2"/>
  <c r="R251" i="2"/>
  <c r="P251" i="2"/>
  <c r="BI249" i="2"/>
  <c r="BH249" i="2"/>
  <c r="BG249" i="2"/>
  <c r="BE249" i="2"/>
  <c r="T249" i="2"/>
  <c r="R249" i="2"/>
  <c r="P249" i="2"/>
  <c r="BI248" i="2"/>
  <c r="BH248" i="2"/>
  <c r="BG248" i="2"/>
  <c r="BE248" i="2"/>
  <c r="T248" i="2"/>
  <c r="R248" i="2"/>
  <c r="P248" i="2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44" i="2"/>
  <c r="BH244" i="2"/>
  <c r="BG244" i="2"/>
  <c r="BE244" i="2"/>
  <c r="T244" i="2"/>
  <c r="R244" i="2"/>
  <c r="P244" i="2"/>
  <c r="BI243" i="2"/>
  <c r="BH243" i="2"/>
  <c r="BG243" i="2"/>
  <c r="BE243" i="2"/>
  <c r="T243" i="2"/>
  <c r="R243" i="2"/>
  <c r="P243" i="2"/>
  <c r="BI241" i="2"/>
  <c r="BH241" i="2"/>
  <c r="BG241" i="2"/>
  <c r="BE241" i="2"/>
  <c r="T241" i="2"/>
  <c r="R241" i="2"/>
  <c r="P241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6" i="2"/>
  <c r="BH236" i="2"/>
  <c r="BG236" i="2"/>
  <c r="BE236" i="2"/>
  <c r="T236" i="2"/>
  <c r="R236" i="2"/>
  <c r="P236" i="2"/>
  <c r="BI235" i="2"/>
  <c r="BH235" i="2"/>
  <c r="BG235" i="2"/>
  <c r="BE235" i="2"/>
  <c r="T235" i="2"/>
  <c r="R235" i="2"/>
  <c r="P235" i="2"/>
  <c r="BI234" i="2"/>
  <c r="BH234" i="2"/>
  <c r="BG234" i="2"/>
  <c r="BE234" i="2"/>
  <c r="T234" i="2"/>
  <c r="R234" i="2"/>
  <c r="P234" i="2"/>
  <c r="BI233" i="2"/>
  <c r="BH233" i="2"/>
  <c r="BG233" i="2"/>
  <c r="BE233" i="2"/>
  <c r="T233" i="2"/>
  <c r="R233" i="2"/>
  <c r="P233" i="2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2" i="2"/>
  <c r="BH222" i="2"/>
  <c r="BG222" i="2"/>
  <c r="BE222" i="2"/>
  <c r="T222" i="2"/>
  <c r="T221" i="2" s="1"/>
  <c r="R222" i="2"/>
  <c r="R221" i="2"/>
  <c r="P222" i="2"/>
  <c r="P221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7" i="2"/>
  <c r="BH217" i="2"/>
  <c r="BG217" i="2"/>
  <c r="BE217" i="2"/>
  <c r="T217" i="2"/>
  <c r="R217" i="2"/>
  <c r="P217" i="2"/>
  <c r="BI216" i="2"/>
  <c r="BH216" i="2"/>
  <c r="BG216" i="2"/>
  <c r="BE216" i="2"/>
  <c r="T216" i="2"/>
  <c r="R216" i="2"/>
  <c r="P216" i="2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1" i="2"/>
  <c r="BH181" i="2"/>
  <c r="BG181" i="2"/>
  <c r="BE181" i="2"/>
  <c r="T181" i="2"/>
  <c r="R181" i="2"/>
  <c r="P181" i="2"/>
  <c r="BI179" i="2"/>
  <c r="BH179" i="2"/>
  <c r="BG179" i="2"/>
  <c r="BE179" i="2"/>
  <c r="T179" i="2"/>
  <c r="R179" i="2"/>
  <c r="P179" i="2"/>
  <c r="BI177" i="2"/>
  <c r="BH177" i="2"/>
  <c r="BG177" i="2"/>
  <c r="BE177" i="2"/>
  <c r="T177" i="2"/>
  <c r="R177" i="2"/>
  <c r="P177" i="2"/>
  <c r="BI175" i="2"/>
  <c r="BH175" i="2"/>
  <c r="BG175" i="2"/>
  <c r="BE175" i="2"/>
  <c r="T175" i="2"/>
  <c r="R175" i="2"/>
  <c r="P175" i="2"/>
  <c r="BI173" i="2"/>
  <c r="BH173" i="2"/>
  <c r="BG173" i="2"/>
  <c r="BE173" i="2"/>
  <c r="T173" i="2"/>
  <c r="R173" i="2"/>
  <c r="P173" i="2"/>
  <c r="BI171" i="2"/>
  <c r="BH171" i="2"/>
  <c r="BG171" i="2"/>
  <c r="BE171" i="2"/>
  <c r="T171" i="2"/>
  <c r="R171" i="2"/>
  <c r="P171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5" i="2"/>
  <c r="BH165" i="2"/>
  <c r="BG165" i="2"/>
  <c r="BE165" i="2"/>
  <c r="T165" i="2"/>
  <c r="R165" i="2"/>
  <c r="P165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2" i="2"/>
  <c r="BH152" i="2"/>
  <c r="BG152" i="2"/>
  <c r="BE152" i="2"/>
  <c r="T152" i="2"/>
  <c r="R152" i="2"/>
  <c r="P152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6" i="2"/>
  <c r="BH146" i="2"/>
  <c r="BG146" i="2"/>
  <c r="BE146" i="2"/>
  <c r="T146" i="2"/>
  <c r="R146" i="2"/>
  <c r="P146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39" i="2"/>
  <c r="BH139" i="2"/>
  <c r="BG139" i="2"/>
  <c r="BE139" i="2"/>
  <c r="T139" i="2"/>
  <c r="R139" i="2"/>
  <c r="P139" i="2"/>
  <c r="F132" i="2"/>
  <c r="F130" i="2"/>
  <c r="E128" i="2"/>
  <c r="F91" i="2"/>
  <c r="F89" i="2"/>
  <c r="E87" i="2"/>
  <c r="J24" i="2"/>
  <c r="E24" i="2"/>
  <c r="J92" i="2" s="1"/>
  <c r="J23" i="2"/>
  <c r="J21" i="2"/>
  <c r="E21" i="2"/>
  <c r="J91" i="2" s="1"/>
  <c r="J20" i="2"/>
  <c r="J18" i="2"/>
  <c r="E18" i="2"/>
  <c r="F92" i="2"/>
  <c r="J17" i="2"/>
  <c r="J12" i="2"/>
  <c r="J130" i="2" s="1"/>
  <c r="E7" i="2"/>
  <c r="E126" i="2" s="1"/>
  <c r="L90" i="1"/>
  <c r="AM90" i="1"/>
  <c r="AM89" i="1"/>
  <c r="L89" i="1"/>
  <c r="AM87" i="1"/>
  <c r="L87" i="1"/>
  <c r="L85" i="1"/>
  <c r="L84" i="1"/>
  <c r="BK183" i="3"/>
  <c r="BK182" i="3"/>
  <c r="J182" i="3"/>
  <c r="BK181" i="3"/>
  <c r="J181" i="3"/>
  <c r="J178" i="3"/>
  <c r="BK172" i="3"/>
  <c r="BK169" i="3"/>
  <c r="J168" i="3"/>
  <c r="BK158" i="3"/>
  <c r="BK148" i="3"/>
  <c r="BK144" i="3"/>
  <c r="J135" i="3"/>
  <c r="BK133" i="3"/>
  <c r="BK129" i="3"/>
  <c r="BK305" i="2"/>
  <c r="J305" i="2"/>
  <c r="BK304" i="2"/>
  <c r="J304" i="2"/>
  <c r="J301" i="2"/>
  <c r="BK287" i="2"/>
  <c r="J286" i="2"/>
  <c r="BK284" i="2"/>
  <c r="J276" i="2"/>
  <c r="BK274" i="2"/>
  <c r="J264" i="2"/>
  <c r="J259" i="2"/>
  <c r="BK258" i="2"/>
  <c r="BK254" i="2"/>
  <c r="BK248" i="2"/>
  <c r="J240" i="2"/>
  <c r="BK239" i="2"/>
  <c r="J236" i="2"/>
  <c r="BK234" i="2"/>
  <c r="J230" i="2"/>
  <c r="BK203" i="2"/>
  <c r="J201" i="2"/>
  <c r="BK199" i="2"/>
  <c r="J197" i="2"/>
  <c r="J196" i="2"/>
  <c r="BK168" i="2"/>
  <c r="BK165" i="2"/>
  <c r="BK162" i="2"/>
  <c r="J152" i="2"/>
  <c r="J146" i="2"/>
  <c r="J143" i="2"/>
  <c r="J180" i="3"/>
  <c r="J175" i="3"/>
  <c r="BK173" i="3"/>
  <c r="J172" i="3"/>
  <c r="J170" i="3"/>
  <c r="BK166" i="3"/>
  <c r="BK161" i="3"/>
  <c r="BK160" i="3"/>
  <c r="BK151" i="3"/>
  <c r="J150" i="3"/>
  <c r="J148" i="3"/>
  <c r="J144" i="3"/>
  <c r="BK141" i="3"/>
  <c r="J139" i="3"/>
  <c r="J138" i="3"/>
  <c r="J303" i="2"/>
  <c r="BK301" i="2"/>
  <c r="J293" i="2"/>
  <c r="J283" i="2"/>
  <c r="BK282" i="2"/>
  <c r="J281" i="2"/>
  <c r="BK271" i="2"/>
  <c r="BK262" i="2"/>
  <c r="J245" i="2"/>
  <c r="J244" i="2"/>
  <c r="J238" i="2"/>
  <c r="J227" i="2"/>
  <c r="J220" i="2"/>
  <c r="J216" i="2"/>
  <c r="BK214" i="2"/>
  <c r="J209" i="2"/>
  <c r="J207" i="2"/>
  <c r="BK205" i="2"/>
  <c r="J193" i="2"/>
  <c r="J192" i="2"/>
  <c r="J186" i="2"/>
  <c r="BK184" i="2"/>
  <c r="J168" i="2"/>
  <c r="BK163" i="2"/>
  <c r="J161" i="2"/>
  <c r="BK160" i="2"/>
  <c r="BK148" i="2"/>
  <c r="J139" i="2"/>
  <c r="AS94" i="1"/>
  <c r="BK180" i="3"/>
  <c r="BK178" i="3"/>
  <c r="BK175" i="3"/>
  <c r="J173" i="3"/>
  <c r="BK170" i="3"/>
  <c r="J169" i="3"/>
  <c r="BK168" i="3"/>
  <c r="J156" i="3"/>
  <c r="J155" i="3"/>
  <c r="J154" i="3"/>
  <c r="J147" i="3"/>
  <c r="BK140" i="3"/>
  <c r="J132" i="3"/>
  <c r="BK127" i="3"/>
  <c r="J295" i="2"/>
  <c r="BK293" i="2"/>
  <c r="BK280" i="2"/>
  <c r="BK276" i="2"/>
  <c r="J268" i="2"/>
  <c r="BK266" i="2"/>
  <c r="BK264" i="2"/>
  <c r="BK259" i="2"/>
  <c r="J257" i="2"/>
  <c r="BK238" i="2"/>
  <c r="J228" i="2"/>
  <c r="BK220" i="2"/>
  <c r="BK219" i="2"/>
  <c r="BK216" i="2"/>
  <c r="J215" i="2"/>
  <c r="J208" i="2"/>
  <c r="J200" i="2"/>
  <c r="BK198" i="2"/>
  <c r="BK167" i="2"/>
  <c r="J163" i="2"/>
  <c r="J162" i="2"/>
  <c r="J160" i="2"/>
  <c r="BK150" i="2"/>
  <c r="BK143" i="2"/>
  <c r="J166" i="3"/>
  <c r="J160" i="3"/>
  <c r="J158" i="3"/>
  <c r="J140" i="3"/>
  <c r="BK138" i="3"/>
  <c r="J133" i="3"/>
  <c r="BK128" i="3"/>
  <c r="BK283" i="2"/>
  <c r="J280" i="2"/>
  <c r="J278" i="2"/>
  <c r="J263" i="2"/>
  <c r="J262" i="2"/>
  <c r="J254" i="2"/>
  <c r="J253" i="2"/>
  <c r="J246" i="2"/>
  <c r="BK243" i="2"/>
  <c r="J239" i="2"/>
  <c r="J234" i="2"/>
  <c r="BK233" i="2"/>
  <c r="BK227" i="2"/>
  <c r="BK217" i="2"/>
  <c r="BK210" i="2"/>
  <c r="BK208" i="2"/>
  <c r="J206" i="2"/>
  <c r="BK204" i="2"/>
  <c r="BK200" i="2"/>
  <c r="J199" i="2"/>
  <c r="BK197" i="2"/>
  <c r="BK183" i="2"/>
  <c r="J177" i="2"/>
  <c r="J167" i="2"/>
  <c r="J165" i="2"/>
  <c r="BK159" i="2"/>
  <c r="J156" i="2"/>
  <c r="BK152" i="2"/>
  <c r="BK144" i="2"/>
  <c r="J142" i="2"/>
  <c r="J161" i="3"/>
  <c r="BK156" i="3"/>
  <c r="J153" i="3"/>
  <c r="BK149" i="3"/>
  <c r="J130" i="3"/>
  <c r="J287" i="2"/>
  <c r="J270" i="2"/>
  <c r="J256" i="2"/>
  <c r="BK253" i="2"/>
  <c r="BK249" i="2"/>
  <c r="BK246" i="2"/>
  <c r="BK237" i="2"/>
  <c r="J233" i="2"/>
  <c r="BK230" i="2"/>
  <c r="J210" i="2"/>
  <c r="BK206" i="2"/>
  <c r="J204" i="2"/>
  <c r="J202" i="2"/>
  <c r="BK193" i="2"/>
  <c r="BK192" i="2"/>
  <c r="BK189" i="2"/>
  <c r="J188" i="2"/>
  <c r="J187" i="2"/>
  <c r="BK186" i="2"/>
  <c r="BK181" i="2"/>
  <c r="BK177" i="2"/>
  <c r="J173" i="2"/>
  <c r="BK161" i="2"/>
  <c r="BK155" i="2"/>
  <c r="J148" i="2"/>
  <c r="BK139" i="2"/>
  <c r="BK155" i="3"/>
  <c r="BK154" i="3"/>
  <c r="BK153" i="3"/>
  <c r="J149" i="3"/>
  <c r="BK147" i="3"/>
  <c r="BK131" i="3"/>
  <c r="BK286" i="2"/>
  <c r="J284" i="2"/>
  <c r="BK278" i="2"/>
  <c r="BK270" i="2"/>
  <c r="BK263" i="2"/>
  <c r="BK256" i="2"/>
  <c r="BK244" i="2"/>
  <c r="J232" i="2"/>
  <c r="BK229" i="2"/>
  <c r="BK228" i="2"/>
  <c r="J225" i="2"/>
  <c r="BK224" i="2"/>
  <c r="BK222" i="2"/>
  <c r="J219" i="2"/>
  <c r="BK215" i="2"/>
  <c r="J214" i="2"/>
  <c r="BK212" i="2"/>
  <c r="J198" i="2"/>
  <c r="BK194" i="2"/>
  <c r="J191" i="2"/>
  <c r="J189" i="2"/>
  <c r="BK187" i="2"/>
  <c r="J185" i="2"/>
  <c r="BK175" i="2"/>
  <c r="BK173" i="2"/>
  <c r="J159" i="2"/>
  <c r="BK156" i="2"/>
  <c r="J149" i="2"/>
  <c r="BK142" i="2"/>
  <c r="J151" i="3"/>
  <c r="BK150" i="3"/>
  <c r="J141" i="3"/>
  <c r="BK135" i="3"/>
  <c r="BK132" i="3"/>
  <c r="J129" i="3"/>
  <c r="J128" i="3"/>
  <c r="BK295" i="2"/>
  <c r="BK281" i="2"/>
  <c r="BK268" i="2"/>
  <c r="J266" i="2"/>
  <c r="J260" i="2"/>
  <c r="BK257" i="2"/>
  <c r="BK251" i="2"/>
  <c r="J248" i="2"/>
  <c r="BK245" i="2"/>
  <c r="J243" i="2"/>
  <c r="J241" i="2"/>
  <c r="BK240" i="2"/>
  <c r="BK235" i="2"/>
  <c r="BK232" i="2"/>
  <c r="BK231" i="2"/>
  <c r="J229" i="2"/>
  <c r="BK225" i="2"/>
  <c r="J222" i="2"/>
  <c r="J212" i="2"/>
  <c r="J211" i="2"/>
  <c r="BK209" i="2"/>
  <c r="J203" i="2"/>
  <c r="BK201" i="2"/>
  <c r="J194" i="2"/>
  <c r="BK191" i="2"/>
  <c r="BK188" i="2"/>
  <c r="J179" i="2"/>
  <c r="BK171" i="2"/>
  <c r="J155" i="2"/>
  <c r="J183" i="3"/>
  <c r="BK139" i="3"/>
  <c r="J131" i="3"/>
  <c r="BK130" i="3"/>
  <c r="J127" i="3"/>
  <c r="BK303" i="2"/>
  <c r="J282" i="2"/>
  <c r="J274" i="2"/>
  <c r="J271" i="2"/>
  <c r="BK260" i="2"/>
  <c r="J258" i="2"/>
  <c r="J251" i="2"/>
  <c r="J249" i="2"/>
  <c r="BK241" i="2"/>
  <c r="J237" i="2"/>
  <c r="BK236" i="2"/>
  <c r="J235" i="2"/>
  <c r="J231" i="2"/>
  <c r="J224" i="2"/>
  <c r="J217" i="2"/>
  <c r="BK211" i="2"/>
  <c r="BK207" i="2"/>
  <c r="J205" i="2"/>
  <c r="BK202" i="2"/>
  <c r="BK196" i="2"/>
  <c r="BK185" i="2"/>
  <c r="J184" i="2"/>
  <c r="J183" i="2"/>
  <c r="J181" i="2"/>
  <c r="BK179" i="2"/>
  <c r="J175" i="2"/>
  <c r="J171" i="2"/>
  <c r="J150" i="2"/>
  <c r="BK149" i="2"/>
  <c r="BK146" i="2"/>
  <c r="J144" i="2"/>
  <c r="T158" i="2" l="1"/>
  <c r="R182" i="2"/>
  <c r="P190" i="2"/>
  <c r="BK218" i="2"/>
  <c r="J218" i="2" s="1"/>
  <c r="J107" i="2" s="1"/>
  <c r="P226" i="2"/>
  <c r="BK255" i="2"/>
  <c r="J255" i="2"/>
  <c r="J113" i="2"/>
  <c r="T261" i="2"/>
  <c r="P302" i="2"/>
  <c r="BK138" i="2"/>
  <c r="J138" i="2" s="1"/>
  <c r="J98" i="2" s="1"/>
  <c r="P151" i="2"/>
  <c r="P182" i="2"/>
  <c r="R190" i="2"/>
  <c r="P213" i="2"/>
  <c r="BK226" i="2"/>
  <c r="J226" i="2"/>
  <c r="J110" i="2"/>
  <c r="BK247" i="2"/>
  <c r="J247" i="2"/>
  <c r="J112" i="2" s="1"/>
  <c r="BK261" i="2"/>
  <c r="J261" i="2"/>
  <c r="J114" i="2"/>
  <c r="R302" i="2"/>
  <c r="R138" i="2"/>
  <c r="R170" i="2"/>
  <c r="BK195" i="2"/>
  <c r="J195" i="2" s="1"/>
  <c r="J105" i="2" s="1"/>
  <c r="T213" i="2"/>
  <c r="T226" i="2"/>
  <c r="R247" i="2"/>
  <c r="BK277" i="2"/>
  <c r="J277" i="2"/>
  <c r="J115" i="2"/>
  <c r="R151" i="2"/>
  <c r="T170" i="2"/>
  <c r="BK190" i="2"/>
  <c r="J190" i="2"/>
  <c r="J104" i="2" s="1"/>
  <c r="BK213" i="2"/>
  <c r="J213" i="2"/>
  <c r="J106" i="2"/>
  <c r="R218" i="2"/>
  <c r="R223" i="2"/>
  <c r="BK242" i="2"/>
  <c r="J242" i="2"/>
  <c r="J111" i="2" s="1"/>
  <c r="T247" i="2"/>
  <c r="R261" i="2"/>
  <c r="T302" i="2"/>
  <c r="T138" i="2"/>
  <c r="R158" i="2"/>
  <c r="BK182" i="2"/>
  <c r="J182" i="2"/>
  <c r="J103" i="2" s="1"/>
  <c r="T195" i="2"/>
  <c r="P218" i="2"/>
  <c r="R226" i="2"/>
  <c r="P247" i="2"/>
  <c r="R277" i="2"/>
  <c r="P138" i="2"/>
  <c r="T151" i="2"/>
  <c r="P170" i="2"/>
  <c r="P195" i="2"/>
  <c r="T218" i="2"/>
  <c r="P223" i="2"/>
  <c r="R242" i="2"/>
  <c r="P255" i="2"/>
  <c r="P261" i="2"/>
  <c r="BK302" i="2"/>
  <c r="J302" i="2" s="1"/>
  <c r="J116" i="2" s="1"/>
  <c r="T126" i="3"/>
  <c r="BK158" i="2"/>
  <c r="J158" i="2" s="1"/>
  <c r="J100" i="2" s="1"/>
  <c r="R195" i="2"/>
  <c r="BK223" i="2"/>
  <c r="J223" i="2" s="1"/>
  <c r="J109" i="2" s="1"/>
  <c r="T223" i="2"/>
  <c r="T242" i="2"/>
  <c r="T255" i="2"/>
  <c r="P277" i="2"/>
  <c r="R126" i="3"/>
  <c r="BK151" i="2"/>
  <c r="J151" i="2" s="1"/>
  <c r="J99" i="2" s="1"/>
  <c r="P158" i="2"/>
  <c r="BK170" i="2"/>
  <c r="J170" i="2" s="1"/>
  <c r="J102" i="2" s="1"/>
  <c r="T182" i="2"/>
  <c r="T190" i="2"/>
  <c r="R213" i="2"/>
  <c r="P242" i="2"/>
  <c r="R255" i="2"/>
  <c r="T277" i="2"/>
  <c r="BK126" i="3"/>
  <c r="J126" i="3"/>
  <c r="J98" i="3"/>
  <c r="P126" i="3"/>
  <c r="BK134" i="3"/>
  <c r="J134" i="3" s="1"/>
  <c r="J99" i="3" s="1"/>
  <c r="P134" i="3"/>
  <c r="R134" i="3"/>
  <c r="T134" i="3"/>
  <c r="BK152" i="3"/>
  <c r="J152" i="3"/>
  <c r="J100" i="3" s="1"/>
  <c r="P152" i="3"/>
  <c r="R152" i="3"/>
  <c r="T152" i="3"/>
  <c r="BK157" i="3"/>
  <c r="J157" i="3" s="1"/>
  <c r="J101" i="3" s="1"/>
  <c r="P157" i="3"/>
  <c r="R157" i="3"/>
  <c r="T157" i="3"/>
  <c r="BK167" i="3"/>
  <c r="J167" i="3"/>
  <c r="J102" i="3" s="1"/>
  <c r="P167" i="3"/>
  <c r="R167" i="3"/>
  <c r="T167" i="3"/>
  <c r="BK174" i="3"/>
  <c r="J174" i="3" s="1"/>
  <c r="J103" i="3" s="1"/>
  <c r="P174" i="3"/>
  <c r="R174" i="3"/>
  <c r="T174" i="3"/>
  <c r="BK179" i="3"/>
  <c r="J179" i="3"/>
  <c r="J104" i="3" s="1"/>
  <c r="P179" i="3"/>
  <c r="R179" i="3"/>
  <c r="T179" i="3"/>
  <c r="J133" i="2"/>
  <c r="BF163" i="2"/>
  <c r="BF167" i="2"/>
  <c r="BF188" i="2"/>
  <c r="BF191" i="2"/>
  <c r="BF197" i="2"/>
  <c r="BF198" i="2"/>
  <c r="BF200" i="2"/>
  <c r="BF215" i="2"/>
  <c r="BF227" i="2"/>
  <c r="BF229" i="2"/>
  <c r="BF243" i="2"/>
  <c r="BF246" i="2"/>
  <c r="BF264" i="2"/>
  <c r="BF278" i="2"/>
  <c r="BF287" i="2"/>
  <c r="BF295" i="2"/>
  <c r="E114" i="3"/>
  <c r="J89" i="2"/>
  <c r="J132" i="2"/>
  <c r="BF161" i="2"/>
  <c r="BF165" i="2"/>
  <c r="BF168" i="2"/>
  <c r="BF199" i="2"/>
  <c r="BF207" i="2"/>
  <c r="BF219" i="2"/>
  <c r="BF237" i="2"/>
  <c r="BF284" i="2"/>
  <c r="J89" i="3"/>
  <c r="F92" i="3"/>
  <c r="J121" i="3"/>
  <c r="BF130" i="3"/>
  <c r="BF148" i="3"/>
  <c r="BF144" i="2"/>
  <c r="BF152" i="2"/>
  <c r="BF162" i="2"/>
  <c r="BF179" i="2"/>
  <c r="BF181" i="2"/>
  <c r="BF196" i="2"/>
  <c r="BF204" i="2"/>
  <c r="BF206" i="2"/>
  <c r="BF209" i="2"/>
  <c r="BF238" i="2"/>
  <c r="BF241" i="2"/>
  <c r="BF245" i="2"/>
  <c r="BF248" i="2"/>
  <c r="BF253" i="2"/>
  <c r="BF259" i="2"/>
  <c r="BF266" i="2"/>
  <c r="BF127" i="3"/>
  <c r="BF135" i="3"/>
  <c r="BF139" i="3"/>
  <c r="BF141" i="3"/>
  <c r="BF150" i="3"/>
  <c r="BF160" i="3"/>
  <c r="E85" i="2"/>
  <c r="BF142" i="2"/>
  <c r="BF184" i="2"/>
  <c r="BF208" i="2"/>
  <c r="BF220" i="2"/>
  <c r="BF224" i="2"/>
  <c r="BF225" i="2"/>
  <c r="BF228" i="2"/>
  <c r="BF235" i="2"/>
  <c r="BF240" i="2"/>
  <c r="BF260" i="2"/>
  <c r="BF263" i="2"/>
  <c r="BF271" i="2"/>
  <c r="J120" i="3"/>
  <c r="BF128" i="3"/>
  <c r="BF140" i="3"/>
  <c r="BF147" i="3"/>
  <c r="F133" i="2"/>
  <c r="BF146" i="2"/>
  <c r="BF149" i="2"/>
  <c r="BF185" i="2"/>
  <c r="BF186" i="2"/>
  <c r="BF187" i="2"/>
  <c r="BF193" i="2"/>
  <c r="BF214" i="2"/>
  <c r="BF222" i="2"/>
  <c r="BF249" i="2"/>
  <c r="BF256" i="2"/>
  <c r="BF258" i="2"/>
  <c r="BF268" i="2"/>
  <c r="BF274" i="2"/>
  <c r="BF293" i="2"/>
  <c r="BF301" i="2"/>
  <c r="BF131" i="3"/>
  <c r="BF144" i="3"/>
  <c r="BF149" i="3"/>
  <c r="BF151" i="3"/>
  <c r="BF155" i="3"/>
  <c r="BF156" i="3"/>
  <c r="BF139" i="2"/>
  <c r="BF148" i="2"/>
  <c r="BF202" i="2"/>
  <c r="BF210" i="2"/>
  <c r="BF212" i="2"/>
  <c r="BF230" i="2"/>
  <c r="BF231" i="2"/>
  <c r="BF233" i="2"/>
  <c r="BF234" i="2"/>
  <c r="BF236" i="2"/>
  <c r="BF239" i="2"/>
  <c r="BF254" i="2"/>
  <c r="BF281" i="2"/>
  <c r="BF282" i="2"/>
  <c r="BF283" i="2"/>
  <c r="BF133" i="3"/>
  <c r="BF138" i="3"/>
  <c r="BF170" i="3"/>
  <c r="BF143" i="2"/>
  <c r="BF150" i="2"/>
  <c r="BF171" i="2"/>
  <c r="BF177" i="2"/>
  <c r="BF189" i="2"/>
  <c r="BF194" i="2"/>
  <c r="BF201" i="2"/>
  <c r="BF203" i="2"/>
  <c r="BF211" i="2"/>
  <c r="BF251" i="2"/>
  <c r="BF257" i="2"/>
  <c r="BF276" i="2"/>
  <c r="BF286" i="2"/>
  <c r="BF129" i="3"/>
  <c r="BF132" i="3"/>
  <c r="BF153" i="3"/>
  <c r="BF158" i="3"/>
  <c r="BF166" i="3"/>
  <c r="BF175" i="3"/>
  <c r="BF180" i="3"/>
  <c r="BF155" i="2"/>
  <c r="BF156" i="2"/>
  <c r="BF159" i="2"/>
  <c r="BF160" i="2"/>
  <c r="BF173" i="2"/>
  <c r="BF175" i="2"/>
  <c r="BF183" i="2"/>
  <c r="BF192" i="2"/>
  <c r="BF205" i="2"/>
  <c r="BF216" i="2"/>
  <c r="BF217" i="2"/>
  <c r="BF232" i="2"/>
  <c r="BF244" i="2"/>
  <c r="BF262" i="2"/>
  <c r="BF270" i="2"/>
  <c r="BF280" i="2"/>
  <c r="BF303" i="2"/>
  <c r="BF304" i="2"/>
  <c r="BF305" i="2"/>
  <c r="BK221" i="2"/>
  <c r="J221" i="2" s="1"/>
  <c r="J108" i="2" s="1"/>
  <c r="BF154" i="3"/>
  <c r="BF161" i="3"/>
  <c r="BF168" i="3"/>
  <c r="BF169" i="3"/>
  <c r="BF172" i="3"/>
  <c r="BF173" i="3"/>
  <c r="BF178" i="3"/>
  <c r="BF181" i="3"/>
  <c r="BF182" i="3"/>
  <c r="BF183" i="3"/>
  <c r="F33" i="2"/>
  <c r="AZ95" i="1"/>
  <c r="F37" i="3"/>
  <c r="BD96" i="1"/>
  <c r="F35" i="3"/>
  <c r="BB96" i="1" s="1"/>
  <c r="J33" i="3"/>
  <c r="AV96" i="1"/>
  <c r="F37" i="2"/>
  <c r="BD95" i="1" s="1"/>
  <c r="F36" i="3"/>
  <c r="BC96" i="1"/>
  <c r="F33" i="3"/>
  <c r="AZ96" i="1"/>
  <c r="F36" i="2"/>
  <c r="BC95" i="1"/>
  <c r="F35" i="2"/>
  <c r="BB95" i="1" s="1"/>
  <c r="J33" i="2"/>
  <c r="AV95" i="1"/>
  <c r="R169" i="2" l="1"/>
  <c r="P125" i="3"/>
  <c r="P124" i="3"/>
  <c r="AU96" i="1" s="1"/>
  <c r="R125" i="3"/>
  <c r="R124" i="3"/>
  <c r="T137" i="2"/>
  <c r="P137" i="2"/>
  <c r="T125" i="3"/>
  <c r="T124" i="3" s="1"/>
  <c r="P169" i="2"/>
  <c r="T169" i="2"/>
  <c r="R137" i="2"/>
  <c r="R136" i="2" s="1"/>
  <c r="BK137" i="2"/>
  <c r="J137" i="2" s="1"/>
  <c r="J97" i="2" s="1"/>
  <c r="BK169" i="2"/>
  <c r="J169" i="2" s="1"/>
  <c r="J101" i="2" s="1"/>
  <c r="BK125" i="3"/>
  <c r="J125" i="3" s="1"/>
  <c r="J97" i="3" s="1"/>
  <c r="BC94" i="1"/>
  <c r="AY94" i="1" s="1"/>
  <c r="BD94" i="1"/>
  <c r="W33" i="1"/>
  <c r="F34" i="2"/>
  <c r="BA95" i="1" s="1"/>
  <c r="AZ94" i="1"/>
  <c r="W29" i="1"/>
  <c r="J34" i="3"/>
  <c r="AW96" i="1" s="1"/>
  <c r="AT96" i="1" s="1"/>
  <c r="F34" i="3"/>
  <c r="BA96" i="1" s="1"/>
  <c r="BB94" i="1"/>
  <c r="W31" i="1" s="1"/>
  <c r="J34" i="2"/>
  <c r="AW95" i="1" s="1"/>
  <c r="AT95" i="1" s="1"/>
  <c r="P136" i="2" l="1"/>
  <c r="AU95" i="1"/>
  <c r="T136" i="2"/>
  <c r="BK136" i="2"/>
  <c r="J136" i="2"/>
  <c r="BK124" i="3"/>
  <c r="J124" i="3"/>
  <c r="J96" i="3"/>
  <c r="AU94" i="1"/>
  <c r="J30" i="2"/>
  <c r="AG95" i="1"/>
  <c r="AN95" i="1"/>
  <c r="AX94" i="1"/>
  <c r="BA94" i="1"/>
  <c r="AW94" i="1"/>
  <c r="AK30" i="1" s="1"/>
  <c r="W32" i="1"/>
  <c r="AV94" i="1"/>
  <c r="AK29" i="1"/>
  <c r="J39" i="2" l="1"/>
  <c r="J96" i="2"/>
  <c r="J30" i="3"/>
  <c r="AG96" i="1"/>
  <c r="AN96" i="1"/>
  <c r="AT94" i="1"/>
  <c r="W30" i="1"/>
  <c r="J39" i="3" l="1"/>
  <c r="AG94" i="1"/>
  <c r="AK26" i="1" s="1"/>
  <c r="AK35" i="1" s="1"/>
  <c r="AN94" i="1" l="1"/>
</calcChain>
</file>

<file path=xl/sharedStrings.xml><?xml version="1.0" encoding="utf-8"?>
<sst xmlns="http://schemas.openxmlformats.org/spreadsheetml/2006/main" count="3133" uniqueCount="776">
  <si>
    <t>Export Komplet</t>
  </si>
  <si>
    <t/>
  </si>
  <si>
    <t>2.0</t>
  </si>
  <si>
    <t>ZAMOK</t>
  </si>
  <si>
    <t>False</t>
  </si>
  <si>
    <t>{9bd3706c-1948-47c3-98bf-48696352a347}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</si>
  <si>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</si>
  <si>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</si>
  <si>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</si>
  <si>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</si>
  <si>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</si>
  <si>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</si>
  <si>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Kód:</t>
  </si>
  <si>
    <t>TVOR_9_5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</si>
  <si>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</si>
  <si>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</si>
  <si>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úprava bytu č. 5, ul. Tvorkovských 9, Ostrava</t>
  </si>
  <si>
    <t>KSO:</t>
  </si>
  <si>
    <t>CC-CZ:</t>
  </si>
  <si>
    <t>Místo:</t>
  </si>
  <si>
    <t>Tvorkovských 9, byt č. 5, 3.NP</t>
  </si>
  <si>
    <t>Datum:</t>
  </si>
  <si>
    <t>16.2.2022</t>
  </si>
  <si>
    <t>Zadavatel:</t>
  </si>
  <si>
    <t>IČ:</t>
  </si>
  <si>
    <t>Fontána po.</t>
  </si>
  <si>
    <t>DIČ:</t>
  </si>
  <si>
    <t>Uchazeč:</t>
  </si>
  <si>
    <t>Vyplň údaj</t>
  </si>
  <si>
    <t>Projektant:</t>
  </si>
  <si>
    <t xml:space="preserve"> </t>
  </si>
  <si>
    <t>Zpracovatel:</t>
  </si>
  <si>
    <t>True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</si>
  <si>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</si>
  <si>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</si>
  <si>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</si>
  <si>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</si>
  <si>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</si>
  <si>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</si>
  <si>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</si>
  <si>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</si>
  <si>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</si>
  <si>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</si>
  <si>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</si>
  <si>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</si>
  <si>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</si>
  <si>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</si>
  <si>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</si>
  <si>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</si>
  <si>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</si>
  <si>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</si>
  <si>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</si>
  <si>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</si>
  <si>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</si>
  <si>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</si>
  <si>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</si>
  <si>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</si>
  <si>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</si>
  <si>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</si>
  <si>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</si>
  <si>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</si>
  <si>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</si>
  <si>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</si>
  <si>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</si>
  <si>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</si>
  <si>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</si>
  <si>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</si>
  <si>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</si>
  <si>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</si>
  <si>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</si>
  <si>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</si>
  <si>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</si>
  <si>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</si>
  <si>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</si>
  <si>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</si>
  <si>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</si>
  <si>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</si>
  <si>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</si>
  <si>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</si>
  <si>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</si>
  <si>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1_K</t>
  </si>
  <si>
    <t>Koupelna</t>
  </si>
  <si>
    <t>STA</t>
  </si>
  <si>
    <t>1</t>
  </si>
  <si>
    <t>{09934af7-4926-41d4-84fc-79366a0d5d7e}</t>
  </si>
  <si>
    <t>2_P</t>
  </si>
  <si>
    <t>Ložnice</t>
  </si>
  <si>
    <t>{4464428e-f815-4c93-bfa9-30d3d6a28328}</t>
  </si>
  <si>
    <t>KRYCÍ LIST SOUPISU PRACÍ</t>
  </si>
  <si>
    <t>Objekt:</t>
  </si>
  <si>
    <t>1_K - Koupelna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</si>
  <si>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</si>
  <si>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</si>
  <si>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</si>
  <si>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</si>
  <si>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</si>
  <si>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</si>
  <si>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</si>
  <si>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</si>
  <si>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</si>
  <si>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>PSV - Práce a dodávky PSV</t>
  </si>
  <si>
    <t xml:space="preserve">    713 - Izolace tepelné</t>
  </si>
  <si>
    <t xml:space="preserve">    721 - Zdravotechnika - vnitřní kanalizace</t>
  </si>
  <si>
    <t xml:space="preserve">    722 - Zdravotechnika - vnitřní vodovod</t>
  </si>
  <si>
    <t xml:space="preserve">    725 - Zdravotechnika - zařizovací předměty</t>
  </si>
  <si>
    <t xml:space="preserve">    726 - Zdravotechnika - předstěnové instalace</t>
  </si>
  <si>
    <t xml:space="preserve">    727 - Zdravotechnika - požární ochrana</t>
  </si>
  <si>
    <t xml:space="preserve">    733 - Ústřední vytápění - rozvodné potrubí</t>
  </si>
  <si>
    <t xml:space="preserve">    735 - Ústřední vytápění - otopná tělesa</t>
  </si>
  <si>
    <t xml:space="preserve">    741 - Elektroinstalace - silnoproud</t>
  </si>
  <si>
    <t xml:space="preserve">    751 - Vzduchotechnika</t>
  </si>
  <si>
    <t xml:space="preserve">    763 - Konstrukce suché výstavby</t>
  </si>
  <si>
    <t xml:space="preserve">    766 - Konstrukce truhlářské</t>
  </si>
  <si>
    <t xml:space="preserve">    771 - Podlahy z dlaždic</t>
  </si>
  <si>
    <t xml:space="preserve">    781 - Dokončovací práce - obklady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</si>
  <si>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</si>
  <si>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</si>
  <si>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</si>
  <si>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</si>
  <si>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</si>
  <si>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</si>
  <si>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</si>
  <si>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</si>
  <si>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</si>
  <si>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</si>
  <si>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</si>
  <si>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</si>
  <si>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</si>
  <si>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</si>
  <si>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</si>
  <si>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</si>
  <si>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</si>
  <si>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</si>
  <si>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</si>
  <si>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K</t>
  </si>
  <si>
    <t>619991011</t>
  </si>
  <si>
    <t>Obalení konstrukcí a prvků fólií přilepenou lepící páskou</t>
  </si>
  <si>
    <t>m2</t>
  </si>
  <si>
    <t>4</t>
  </si>
  <si>
    <t>2</t>
  </si>
  <si>
    <t>-877210327</t>
  </si>
  <si>
    <t>VV</t>
  </si>
  <si>
    <t>"rozdělení bytu na pracovní a čistou část pro omezení šíření prachu</t>
  </si>
  <si>
    <t>30</t>
  </si>
  <si>
    <t>619999041</t>
  </si>
  <si>
    <t>Příplatek k úpravám povrchů za provádění prací ve stísněném prostoru</t>
  </si>
  <si>
    <t>2131755875</t>
  </si>
  <si>
    <t>3</t>
  </si>
  <si>
    <t>631319196</t>
  </si>
  <si>
    <t>Příplatek k mazanině tl do 120 mm za plochu do 5 m2</t>
  </si>
  <si>
    <t>m3</t>
  </si>
  <si>
    <t>-1442054239</t>
  </si>
  <si>
    <t>631319222</t>
  </si>
  <si>
    <t>Příplatek k mazaninám za přidání polymerových makrovláken pro objemové vyztužení 3 kg/m3</t>
  </si>
  <si>
    <t>-160115369</t>
  </si>
  <si>
    <t>1,06</t>
  </si>
  <si>
    <t>5</t>
  </si>
  <si>
    <t>631342123</t>
  </si>
  <si>
    <t>Mazanina tl do 120 mm z betonu lehkého tepelně-izolačního polystyrenového 700 kg/m3</t>
  </si>
  <si>
    <t>75182488</t>
  </si>
  <si>
    <t>7,7*0,12*1,15</t>
  </si>
  <si>
    <t>632481212</t>
  </si>
  <si>
    <t>Separační vrstva z asfaltovaného pásu</t>
  </si>
  <si>
    <t>985055171</t>
  </si>
  <si>
    <t>7</t>
  </si>
  <si>
    <t>642942611</t>
  </si>
  <si>
    <t>Osazování zárubní nebo rámů dveřních kovových do 2,5 m2 na montážní pěnu</t>
  </si>
  <si>
    <t>kus</t>
  </si>
  <si>
    <t>2047282266</t>
  </si>
  <si>
    <t>8</t>
  </si>
  <si>
    <t>M</t>
  </si>
  <si>
    <t>55331595</t>
  </si>
  <si>
    <t>zárubeň jednokřídlá ocelová pro sádrokartonové příčky tl stěny 110-150mm rozměru 800/1970, 2100mm</t>
  </si>
  <si>
    <t>-1457329222</t>
  </si>
  <si>
    <t>9</t>
  </si>
  <si>
    <t>Ostatní konstrukce a práce, bourání</t>
  </si>
  <si>
    <t>952901111</t>
  </si>
  <si>
    <t>Vyčištění budov bytové a občanské výstavby při výšce podlaží do 4 m</t>
  </si>
  <si>
    <t>-1462961318</t>
  </si>
  <si>
    <t>"výměra bytu č.5</t>
  </si>
  <si>
    <t>7,7+11+11+35</t>
  </si>
  <si>
    <t>10</t>
  </si>
  <si>
    <t>968062455</t>
  </si>
  <si>
    <t>Vybourání dřevěných dveřních zárubní pl do 2 m2</t>
  </si>
  <si>
    <t>1859632841</t>
  </si>
  <si>
    <t>11</t>
  </si>
  <si>
    <t>978059511</t>
  </si>
  <si>
    <t>Odsekání a odebrání obkladů stěn z vnitřních obkládaček plochy do 1 m2</t>
  </si>
  <si>
    <t>1030023294</t>
  </si>
  <si>
    <t>2,6*0,9+2,6*2+1,1*2*2+1,8*1,5*2</t>
  </si>
  <si>
    <t>997</t>
  </si>
  <si>
    <t>Přesun sutě</t>
  </si>
  <si>
    <t>12</t>
  </si>
  <si>
    <t>997013312</t>
  </si>
  <si>
    <t>Montáž a demontáž shozu suti v do 20 m</t>
  </si>
  <si>
    <t>m</t>
  </si>
  <si>
    <t>-256034755</t>
  </si>
  <si>
    <t>13</t>
  </si>
  <si>
    <t>997013322</t>
  </si>
  <si>
    <t>Příplatek k shozu suti v do 20 m za první a ZKD den použití</t>
  </si>
  <si>
    <t>430711672</t>
  </si>
  <si>
    <t>14</t>
  </si>
  <si>
    <t>997013501</t>
  </si>
  <si>
    <t>Odvoz suti a vybouraných hmot na skládku nebo meziskládku do 1 km se složením</t>
  </si>
  <si>
    <t>t</t>
  </si>
  <si>
    <t>1783998125</t>
  </si>
  <si>
    <t>997013213</t>
  </si>
  <si>
    <t>Vnitrostaveništní doprava suti a vybouraných hmot pro budovy v do 12 m ručně</t>
  </si>
  <si>
    <t>-232564426</t>
  </si>
  <si>
    <t>16</t>
  </si>
  <si>
    <t>997013219</t>
  </si>
  <si>
    <t>Příplatek k vnitrostaveništní dopravě suti a vybouraných hmot za zvětšenou dopravu suti ZKD 10 m</t>
  </si>
  <si>
    <t>-1018684583</t>
  </si>
  <si>
    <t>3,96*3 'Přepočtené koeficientem množství</t>
  </si>
  <si>
    <t>17</t>
  </si>
  <si>
    <t>997013509</t>
  </si>
  <si>
    <t>Příplatek k odvozu suti a vybouraných hmot na skládku ZKD 1 km přes 1 km</t>
  </si>
  <si>
    <t>315476545</t>
  </si>
  <si>
    <t>3,96*30 'Přepočtené koeficientem množství</t>
  </si>
  <si>
    <t>18</t>
  </si>
  <si>
    <t>997013631</t>
  </si>
  <si>
    <t>Poplatek za uložení na skládce (skládkovné) stavebního odpadu směsného kód odpadu 17 09 04</t>
  </si>
  <si>
    <t>833143685</t>
  </si>
  <si>
    <t>19</t>
  </si>
  <si>
    <t>Poplatek za přistavení kontejneru na odpad</t>
  </si>
  <si>
    <t>den</t>
  </si>
  <si>
    <t>-1331716446</t>
  </si>
  <si>
    <t>PSV</t>
  </si>
  <si>
    <t>Práce a dodávky PSV</t>
  </si>
  <si>
    <t>713</t>
  </si>
  <si>
    <t>Izolace tepelné</t>
  </si>
  <si>
    <t>20</t>
  </si>
  <si>
    <t>713100941</t>
  </si>
  <si>
    <t>Příplatek k opravě izolací tepelných vyspravení střech za správkový kus</t>
  </si>
  <si>
    <t>-1379626781</t>
  </si>
  <si>
    <t>713151111</t>
  </si>
  <si>
    <t>Montáž izolace tepelné střech šikmých kladené volně mezi krokve rohoží, pásů, desek</t>
  </si>
  <si>
    <t>323392482</t>
  </si>
  <si>
    <t>2,6*3*1,4</t>
  </si>
  <si>
    <t>22</t>
  </si>
  <si>
    <t>63150799</t>
  </si>
  <si>
    <t>pás tepelně izolační mezi krokve λ=0,036-0,037 tl 200mm</t>
  </si>
  <si>
    <t>32</t>
  </si>
  <si>
    <t>2114662780</t>
  </si>
  <si>
    <t>10,92*1,02 'Přepočtené koeficientem množství</t>
  </si>
  <si>
    <t>23</t>
  </si>
  <si>
    <t>713151834</t>
  </si>
  <si>
    <t>Odstranění tepelné izolace střech šikmých přibité mezi krokve z vláknitých materiálů nasáklých vodou tl přes 100 mm</t>
  </si>
  <si>
    <t>1209392560</t>
  </si>
  <si>
    <t>10,92</t>
  </si>
  <si>
    <t>24</t>
  </si>
  <si>
    <t>713190813</t>
  </si>
  <si>
    <t>Odstranění tepelné izolace škvárového lože tloušťky do 150 mm</t>
  </si>
  <si>
    <t>-1647336125</t>
  </si>
  <si>
    <t>7,7</t>
  </si>
  <si>
    <t>25</t>
  </si>
  <si>
    <t>998713102</t>
  </si>
  <si>
    <t>Přesun hmot tonážní pro izolace tepelné v objektech v do 12 m</t>
  </si>
  <si>
    <t>-1420985988</t>
  </si>
  <si>
    <t>721</t>
  </si>
  <si>
    <t>Zdravotechnika - vnitřní kanalizace</t>
  </si>
  <si>
    <t>26</t>
  </si>
  <si>
    <t>721171903</t>
  </si>
  <si>
    <t>Potrubí z PP vsazení odbočky do hrdla DN 50</t>
  </si>
  <si>
    <t>344938649</t>
  </si>
  <si>
    <t>27</t>
  </si>
  <si>
    <t>721171913</t>
  </si>
  <si>
    <t>Potrubí z PP propojení potrubí DN 50</t>
  </si>
  <si>
    <t>594872012</t>
  </si>
  <si>
    <t>28</t>
  </si>
  <si>
    <t>721174043</t>
  </si>
  <si>
    <t>Potrubí kanalizační z PP připojovací DN 50</t>
  </si>
  <si>
    <t>-166199109</t>
  </si>
  <si>
    <t>29</t>
  </si>
  <si>
    <t>721194105</t>
  </si>
  <si>
    <t>Vyvedení a upevnění odpadních výpustek DN 50</t>
  </si>
  <si>
    <t>-861020899</t>
  </si>
  <si>
    <t>721219128</t>
  </si>
  <si>
    <t>Montáž odtokového sprchového žlabu délky do 1050 mm</t>
  </si>
  <si>
    <t>1581822947</t>
  </si>
  <si>
    <t>31</t>
  </si>
  <si>
    <t>HLE.HL50F080</t>
  </si>
  <si>
    <t>Liniový odtokový žlab do sprchových koutů z nerezové oceli k zabudování do plochy včetně odtoku DN50, montážních potřeb a stavební ochranné zátky, avšak bez krytu žlábku. Stavební délka 800mm</t>
  </si>
  <si>
    <t>1133706800</t>
  </si>
  <si>
    <t>998721102</t>
  </si>
  <si>
    <t>Přesun hmot tonážní pro vnitřní kanalizace v objektech v do 12 m</t>
  </si>
  <si>
    <t>1618034174</t>
  </si>
  <si>
    <t>722</t>
  </si>
  <si>
    <t>Zdravotechnika - vnitřní vodovod</t>
  </si>
  <si>
    <t>33</t>
  </si>
  <si>
    <t>722174002</t>
  </si>
  <si>
    <t>Potrubí vodovodní plastové PPR svar polyfuze PN 16 D 20x2,8 mm</t>
  </si>
  <si>
    <t>-115678124</t>
  </si>
  <si>
    <t>34</t>
  </si>
  <si>
    <t>722231142</t>
  </si>
  <si>
    <t>Ventil závitový pojistný rohový G 3/4"</t>
  </si>
  <si>
    <t>-1757209556</t>
  </si>
  <si>
    <t>35</t>
  </si>
  <si>
    <t>722240122</t>
  </si>
  <si>
    <t>Kohout kulový plastový PPR DN 20</t>
  </si>
  <si>
    <t>-1540956154</t>
  </si>
  <si>
    <t>36</t>
  </si>
  <si>
    <t>998722102</t>
  </si>
  <si>
    <t>Přesun hmot tonážní pro vnitřní vodovod v objektech v do 12 m</t>
  </si>
  <si>
    <t>-1568541508</t>
  </si>
  <si>
    <t>725</t>
  </si>
  <si>
    <t>Zdravotechnika - zařizovací předměty</t>
  </si>
  <si>
    <t>37</t>
  </si>
  <si>
    <t>725110811</t>
  </si>
  <si>
    <t>Demontáž klozetů splachovací s nádrží</t>
  </si>
  <si>
    <t>soubor</t>
  </si>
  <si>
    <t>-1342397055</t>
  </si>
  <si>
    <t>38</t>
  </si>
  <si>
    <t>725119125</t>
  </si>
  <si>
    <t>Montáž klozetových mís závěsných na nosné stěny</t>
  </si>
  <si>
    <t>-1548207921</t>
  </si>
  <si>
    <t>39</t>
  </si>
  <si>
    <t>64236051</t>
  </si>
  <si>
    <t>klozet keramický bílý závěsný hluboké splachování pro handicapované</t>
  </si>
  <si>
    <t>-1585937077</t>
  </si>
  <si>
    <t>40</t>
  </si>
  <si>
    <t>725212213</t>
  </si>
  <si>
    <t>Umyvadlo keramické bílé nábytkové šířky 600 mm včetně skříňky s dvěma zásuvkami</t>
  </si>
  <si>
    <t>-1720222931</t>
  </si>
  <si>
    <t>41</t>
  </si>
  <si>
    <t>725240811</t>
  </si>
  <si>
    <t>Demontáž kabin sprchových bez výtokových armatur</t>
  </si>
  <si>
    <t>1248179728</t>
  </si>
  <si>
    <t>42</t>
  </si>
  <si>
    <t>725240812</t>
  </si>
  <si>
    <t>Demontáž vaniček sprchových bez výtokových armatur</t>
  </si>
  <si>
    <t>1120149448</t>
  </si>
  <si>
    <t>43</t>
  </si>
  <si>
    <t>725291211</t>
  </si>
  <si>
    <t>Doplňky zařízení koupelen a záchodů keramické mýdelník jednoduchý</t>
  </si>
  <si>
    <t>-1806467328</t>
  </si>
  <si>
    <t>44</t>
  </si>
  <si>
    <t>725291511</t>
  </si>
  <si>
    <t>Doplňky zařízení koupelen a záchodů plastové dávkovač tekutého mýdla na 350 ml</t>
  </si>
  <si>
    <t>1872434520</t>
  </si>
  <si>
    <t>45</t>
  </si>
  <si>
    <t>725291641</t>
  </si>
  <si>
    <t>Doplňky zařízení koupelen a záchodů nerezové madlo sprchové 750 x 450 mm</t>
  </si>
  <si>
    <t>907122806</t>
  </si>
  <si>
    <t>46</t>
  </si>
  <si>
    <t>725291642</t>
  </si>
  <si>
    <t>Doplňky zařízení koupelen a záchodů nerezové sedačky do sprchy</t>
  </si>
  <si>
    <t>-689927708</t>
  </si>
  <si>
    <t>47</t>
  </si>
  <si>
    <t>725291722</t>
  </si>
  <si>
    <t>Doplňky zařízení koupelen a záchodů smaltované madlo krakorcové sklopné dl 834 mm</t>
  </si>
  <si>
    <t>-1099347023</t>
  </si>
  <si>
    <t>48</t>
  </si>
  <si>
    <t>725820802</t>
  </si>
  <si>
    <t>Demontáž baterie stojánkové do jednoho otvoru</t>
  </si>
  <si>
    <t>2047003878</t>
  </si>
  <si>
    <t>49</t>
  </si>
  <si>
    <t>725822613</t>
  </si>
  <si>
    <t>Baterie umyvadlová stojánková páková s výpustí</t>
  </si>
  <si>
    <t>-948720716</t>
  </si>
  <si>
    <t>50</t>
  </si>
  <si>
    <t>725840851</t>
  </si>
  <si>
    <t>Demontáž baterie sprch diferenciální do G 5/4x6/4</t>
  </si>
  <si>
    <t>-2046623205</t>
  </si>
  <si>
    <t>51</t>
  </si>
  <si>
    <t>725841354</t>
  </si>
  <si>
    <t>Baterie sprchová automatická s termostatickým ventilem a hlavovou sprchovou růžicí</t>
  </si>
  <si>
    <t>-747214616</t>
  </si>
  <si>
    <t>52</t>
  </si>
  <si>
    <t>725850800</t>
  </si>
  <si>
    <t>Demontáž ventilů odpadních</t>
  </si>
  <si>
    <t>491538876</t>
  </si>
  <si>
    <t>53</t>
  </si>
  <si>
    <t>998725102</t>
  </si>
  <si>
    <t>Přesun hmot tonážní pro zařizovací předměty v objektech v do 12 m</t>
  </si>
  <si>
    <t>2084163856</t>
  </si>
  <si>
    <t>726</t>
  </si>
  <si>
    <t>Zdravotechnika - předstěnové instalace</t>
  </si>
  <si>
    <t>54</t>
  </si>
  <si>
    <t>726131002</t>
  </si>
  <si>
    <t>Instalační předstěna - umyvadlo do v 1120 mm pro tělesně postižené do lehkých stěn s kovovou kcí</t>
  </si>
  <si>
    <t>-1865827265</t>
  </si>
  <si>
    <t>55</t>
  </si>
  <si>
    <t>726131031</t>
  </si>
  <si>
    <t>Instalační předstěna - podpěry a madla v 1120 mm do lehkých stěn s kovovou kcí</t>
  </si>
  <si>
    <t>1003696246</t>
  </si>
  <si>
    <t>56</t>
  </si>
  <si>
    <t>726131041</t>
  </si>
  <si>
    <t>Instalační předstěna - klozet závěsný v 1120 mm s ovládáním zepředu do lehkých stěn s kovovou kcí</t>
  </si>
  <si>
    <t>17447237</t>
  </si>
  <si>
    <t>57</t>
  </si>
  <si>
    <t>998726112</t>
  </si>
  <si>
    <t>Přesun hmot tonážní pro instalační prefabrikáty v objektech v do 12 m</t>
  </si>
  <si>
    <t>413139881</t>
  </si>
  <si>
    <t>727</t>
  </si>
  <si>
    <t>Zdravotechnika - požární ochrana</t>
  </si>
  <si>
    <t>58</t>
  </si>
  <si>
    <t>727111122</t>
  </si>
  <si>
    <t>Prostup předizolovaného kovového potrubí D 25 mm stěnou tl 10 cm požární odolnost EI 90</t>
  </si>
  <si>
    <t>1485085886</t>
  </si>
  <si>
    <t>59</t>
  </si>
  <si>
    <t>727111125</t>
  </si>
  <si>
    <t>Prostup předizolovaného kovového potrubí D 76 mm stěnou tl 10 cm požární odolnost EI 90</t>
  </si>
  <si>
    <t>699311521</t>
  </si>
  <si>
    <t>733</t>
  </si>
  <si>
    <t>Ústřední vytápění - rozvodné potrubí</t>
  </si>
  <si>
    <t>60</t>
  </si>
  <si>
    <t>733120819</t>
  </si>
  <si>
    <t>Demontáž potrubí ocelového hladkého do D 60,3</t>
  </si>
  <si>
    <t>676370460</t>
  </si>
  <si>
    <t>735</t>
  </si>
  <si>
    <t>Ústřední vytápění - otopná tělesa</t>
  </si>
  <si>
    <t>61</t>
  </si>
  <si>
    <t>735151359</t>
  </si>
  <si>
    <t>Otopné těleso panelové dvoudeskové bez přídavné přestupní plochy výška/délka 500/1200 mm výkon 1006 W</t>
  </si>
  <si>
    <t>-808935204</t>
  </si>
  <si>
    <t>62</t>
  </si>
  <si>
    <t>735151822</t>
  </si>
  <si>
    <t>Demontáž otopného tělesa panelového dvouřadého délka do 2820 mm</t>
  </si>
  <si>
    <t>-1051616569</t>
  </si>
  <si>
    <t>741</t>
  </si>
  <si>
    <t>Elektroinstalace - silnoproud</t>
  </si>
  <si>
    <t>63</t>
  </si>
  <si>
    <t>741122214</t>
  </si>
  <si>
    <t>Kabel Cu uložený volně (např. CYKY)</t>
  </si>
  <si>
    <t>-228130205</t>
  </si>
  <si>
    <t>64</t>
  </si>
  <si>
    <t>34111554</t>
  </si>
  <si>
    <t>kabel silový s Cu jádrem 1kV 3x25mm2 (1-CYKY)</t>
  </si>
  <si>
    <t>-628703236</t>
  </si>
  <si>
    <t>65</t>
  </si>
  <si>
    <t>741128002</t>
  </si>
  <si>
    <t>Ostatní práce při montáži vodičů a kabelů - označení dalším štítkem</t>
  </si>
  <si>
    <t>-994251307</t>
  </si>
  <si>
    <t>66</t>
  </si>
  <si>
    <t>741128005</t>
  </si>
  <si>
    <t>Ostatní práce při montáži vodičů a kabelů - trasování vedení na omítce</t>
  </si>
  <si>
    <t>1000832961</t>
  </si>
  <si>
    <t>67</t>
  </si>
  <si>
    <t>741310032</t>
  </si>
  <si>
    <t>Vypínač nástěnný 2-dvoupólový prostředí venkovní/mokré</t>
  </si>
  <si>
    <t>1129072057</t>
  </si>
  <si>
    <t>68</t>
  </si>
  <si>
    <t>741311815</t>
  </si>
  <si>
    <t>Demontáž spínačů nástěnných normálních do 10 A šroubových bez zachování funkčnosti do 4 svorek</t>
  </si>
  <si>
    <t>-439619670</t>
  </si>
  <si>
    <t>69</t>
  </si>
  <si>
    <t>741313082</t>
  </si>
  <si>
    <t>Zásuvka chráněná v krabici šroubové připojení 2P+PE prostředí venkovní, mokré</t>
  </si>
  <si>
    <t>-828495013</t>
  </si>
  <si>
    <t>70</t>
  </si>
  <si>
    <t>741315823</t>
  </si>
  <si>
    <t>Demontáž zásuvek domovních normálních do 16A zapuštěných šroubových bez zachování funkčnosti 2P+PE</t>
  </si>
  <si>
    <t>1662515004</t>
  </si>
  <si>
    <t>71</t>
  </si>
  <si>
    <t>741320104</t>
  </si>
  <si>
    <t>Montáž jistič jednopólový nn do 25 A s krytem a signálním kontaktem</t>
  </si>
  <si>
    <t>-712946738</t>
  </si>
  <si>
    <t>72</t>
  </si>
  <si>
    <t>35822111</t>
  </si>
  <si>
    <t>jistič 1pólový-charakteristika B 16A</t>
  </si>
  <si>
    <t>1267168377</t>
  </si>
  <si>
    <t>73</t>
  </si>
  <si>
    <t>741321003</t>
  </si>
  <si>
    <t>Proudové chrániče dvoupólove nn do 25 A ve skříni</t>
  </si>
  <si>
    <t>-951464829</t>
  </si>
  <si>
    <t>74</t>
  </si>
  <si>
    <t>741371841</t>
  </si>
  <si>
    <t>Demontáž svítidla bytového se standardní paticí přisazeného do 0,09 m2 bez zachováním funkčnosti</t>
  </si>
  <si>
    <t>1249721451</t>
  </si>
  <si>
    <t>75</t>
  </si>
  <si>
    <t>741372101</t>
  </si>
  <si>
    <t>Montáž svítidlo LED bytové vestavné podhledové bodové</t>
  </si>
  <si>
    <t>1353915402</t>
  </si>
  <si>
    <t>76</t>
  </si>
  <si>
    <t>M1</t>
  </si>
  <si>
    <t>bodové svítidlo k instalaci do SDK podhledu, zvýšená ochrana proti vlhkosti a vodě</t>
  </si>
  <si>
    <t>ks</t>
  </si>
  <si>
    <t>-180002791</t>
  </si>
  <si>
    <t>77</t>
  </si>
  <si>
    <t>998741102</t>
  </si>
  <si>
    <t>Přesun hmot tonážní pro silnoproud v objektech v do 12 m</t>
  </si>
  <si>
    <t>-1976520325</t>
  </si>
  <si>
    <t>751</t>
  </si>
  <si>
    <t>Vzduchotechnika</t>
  </si>
  <si>
    <t>78</t>
  </si>
  <si>
    <t>751122012</t>
  </si>
  <si>
    <t>Mtž vent rad ntl nástěnného základního D do 200 mm</t>
  </si>
  <si>
    <t>-2064913513</t>
  </si>
  <si>
    <t>79</t>
  </si>
  <si>
    <t>751DN120_hygro</t>
  </si>
  <si>
    <t>Cata E-120 GTH vč. zpětné klapky</t>
  </si>
  <si>
    <t>-1840955152</t>
  </si>
  <si>
    <t>80</t>
  </si>
  <si>
    <t>751537012</t>
  </si>
  <si>
    <t>Mtž potrubí ohebného neizol z Al laminátové hadice D do 200 mm</t>
  </si>
  <si>
    <t>-657625278</t>
  </si>
  <si>
    <t>81</t>
  </si>
  <si>
    <t>751DN125</t>
  </si>
  <si>
    <t>HACO AL FLEXO potrubí 125/1m, hliník ALFLX1251</t>
  </si>
  <si>
    <t>-397476542</t>
  </si>
  <si>
    <t>763</t>
  </si>
  <si>
    <t>Konstrukce suché výstavby</t>
  </si>
  <si>
    <t>82</t>
  </si>
  <si>
    <t>763111925</t>
  </si>
  <si>
    <t>Zhotovení otvoru vel. do 2 m2 v SDK příčce tl přes 100 mm s vyztužením profily</t>
  </si>
  <si>
    <t>-1834610196</t>
  </si>
  <si>
    <t>83</t>
  </si>
  <si>
    <t>763161542</t>
  </si>
  <si>
    <t>SDK podkroví deska 1xH2DF 15 TI 100 mm 15 kg/m3 REI 30 DP3 dvouvrstvá spodní kce profil CD+UD na krokvových nástavcích</t>
  </si>
  <si>
    <t>-720582150</t>
  </si>
  <si>
    <t>2,6*2,2*1,3+2,6*0,9*1,1</t>
  </si>
  <si>
    <t>84</t>
  </si>
  <si>
    <t>763161821</t>
  </si>
  <si>
    <t>Demontáž SDK podkroví s dvouvrstvou nosnou kcí z ocelových profilů opláštění jednoduché</t>
  </si>
  <si>
    <t>842368405</t>
  </si>
  <si>
    <t>10,01</t>
  </si>
  <si>
    <t>85</t>
  </si>
  <si>
    <t>763181411</t>
  </si>
  <si>
    <t>Ztužující výplň otvoru pro dveře pro příčky do 2,75 m</t>
  </si>
  <si>
    <t>1408294472</t>
  </si>
  <si>
    <t>86</t>
  </si>
  <si>
    <t>998763302</t>
  </si>
  <si>
    <t>Přesun hmot tonážní pro sádrokartonové konstrukce v objektech v do 12 m</t>
  </si>
  <si>
    <t>218266937</t>
  </si>
  <si>
    <t>766</t>
  </si>
  <si>
    <t>Konstrukce truhlářské</t>
  </si>
  <si>
    <t>87</t>
  </si>
  <si>
    <t>766660171</t>
  </si>
  <si>
    <t>Montáž dveřních křídel otvíravých jednokřídlových š do 0,8 m do obložkové zárubně</t>
  </si>
  <si>
    <t>925319944</t>
  </si>
  <si>
    <t>88</t>
  </si>
  <si>
    <t>998766102</t>
  </si>
  <si>
    <t>Přesun hmot tonážní pro konstrukce truhlářské v objektech v do 12 m</t>
  </si>
  <si>
    <t>-571350033</t>
  </si>
  <si>
    <t>89</t>
  </si>
  <si>
    <t>766821111</t>
  </si>
  <si>
    <t>Montáž korpusu vestavěné skříně policové jednokřídlové</t>
  </si>
  <si>
    <t>226544839</t>
  </si>
  <si>
    <t>90</t>
  </si>
  <si>
    <t>60722268.R1</t>
  </si>
  <si>
    <t>policová skříň do koupelny k uskladnění zařízení a vybavení na soklových nožkách</t>
  </si>
  <si>
    <t>-41252141</t>
  </si>
  <si>
    <t>91</t>
  </si>
  <si>
    <t>27560.URS</t>
  </si>
  <si>
    <t>dveře interiér plné, DTD, HPL laminát, 80x197 s větrací mřížkou</t>
  </si>
  <si>
    <t>282114394</t>
  </si>
  <si>
    <t>771</t>
  </si>
  <si>
    <t>Podlahy z dlaždic</t>
  </si>
  <si>
    <t>92</t>
  </si>
  <si>
    <t>771111011</t>
  </si>
  <si>
    <t>Vysátí podkladu před pokládkou dlažby</t>
  </si>
  <si>
    <t>1691029534</t>
  </si>
  <si>
    <t>93</t>
  </si>
  <si>
    <t>771121011</t>
  </si>
  <si>
    <t>Nátěr penetrační na podlahu</t>
  </si>
  <si>
    <t>-252897921</t>
  </si>
  <si>
    <t>94</t>
  </si>
  <si>
    <t>771573810</t>
  </si>
  <si>
    <t>Demontáž podlah z dlaždic keramických lepených</t>
  </si>
  <si>
    <t>-446542382</t>
  </si>
  <si>
    <t>95</t>
  </si>
  <si>
    <t>771574262</t>
  </si>
  <si>
    <t>Montáž podlah keramických velkoformát pro mechanické zatížení protiskluzných lepených flexibilním lepidlem do 6 ks/ m2</t>
  </si>
  <si>
    <t>1668053070</t>
  </si>
  <si>
    <t>96</t>
  </si>
  <si>
    <t>LSS.TRUSA069</t>
  </si>
  <si>
    <t>dlaždice - rektifikovaná TAURUS GRANIT 69 Rio Negro, 298x598x10mm</t>
  </si>
  <si>
    <t>1696308661</t>
  </si>
  <si>
    <t>7,7*1,15 'Přepočtené koeficientem množství</t>
  </si>
  <si>
    <t>97</t>
  </si>
  <si>
    <t>771591112</t>
  </si>
  <si>
    <t>Izolace pod dlažbu nátěrem nebo stěrkou ve dvou vrstvách</t>
  </si>
  <si>
    <t>-1098337958</t>
  </si>
  <si>
    <t>98</t>
  </si>
  <si>
    <t>771591115</t>
  </si>
  <si>
    <t>Podlahy spárování silikonem</t>
  </si>
  <si>
    <t>1530983131</t>
  </si>
  <si>
    <t>"spoj podlaha/stěna</t>
  </si>
  <si>
    <t>3+3+2,6+2,6</t>
  </si>
  <si>
    <t>99</t>
  </si>
  <si>
    <t>771591264</t>
  </si>
  <si>
    <t>Izolace těsnícími pásy mezi podlahou a stěnou</t>
  </si>
  <si>
    <t>-889275692</t>
  </si>
  <si>
    <t>2*(2,6+3)</t>
  </si>
  <si>
    <t>100</t>
  </si>
  <si>
    <t>998771102</t>
  </si>
  <si>
    <t>Přesun hmot tonážní pro podlahy z dlaždic v objektech v do 12 m</t>
  </si>
  <si>
    <t>744265899</t>
  </si>
  <si>
    <t>781</t>
  </si>
  <si>
    <t>Dokončovací práce - obklady</t>
  </si>
  <si>
    <t>101</t>
  </si>
  <si>
    <t>781111011</t>
  </si>
  <si>
    <t>Ometení (oprášení) stěny při přípravě podkladu</t>
  </si>
  <si>
    <t>526610301</t>
  </si>
  <si>
    <t>102</t>
  </si>
  <si>
    <t>781121011</t>
  </si>
  <si>
    <t>Nátěr penetrační na stěnu</t>
  </si>
  <si>
    <t>1157751181</t>
  </si>
  <si>
    <t>103</t>
  </si>
  <si>
    <t>781131112</t>
  </si>
  <si>
    <t>Izolace pod obklad nátěrem nebo stěrkou ve dvou vrstvách</t>
  </si>
  <si>
    <t>-17446802</t>
  </si>
  <si>
    <t>104</t>
  </si>
  <si>
    <t>781131241</t>
  </si>
  <si>
    <t>Izolace pod obklad těsnícími pásy vnitřní kout</t>
  </si>
  <si>
    <t>1791892786</t>
  </si>
  <si>
    <t>105</t>
  </si>
  <si>
    <t>781131242</t>
  </si>
  <si>
    <t>Izolace pod obklad těsnícími pásy vnější roh</t>
  </si>
  <si>
    <t>-50559763</t>
  </si>
  <si>
    <t>106</t>
  </si>
  <si>
    <t>781131264</t>
  </si>
  <si>
    <t>Izolace pod obklad těsnícími pásy mezi podlahou a stěnou</t>
  </si>
  <si>
    <t>6167136</t>
  </si>
  <si>
    <t>2*(3+2,6)</t>
  </si>
  <si>
    <t>107</t>
  </si>
  <si>
    <t>781151031</t>
  </si>
  <si>
    <t>Celoplošné vyrovnání podkladu stěrkou tl 3 mm</t>
  </si>
  <si>
    <t>702531242</t>
  </si>
  <si>
    <t>108</t>
  </si>
  <si>
    <t>781474153</t>
  </si>
  <si>
    <t>Montáž obkladů vnitřních keramických velkoformátových hladkých do 4 ks/m2 lepených flexibilním lepidlem</t>
  </si>
  <si>
    <t>-2113762251</t>
  </si>
  <si>
    <t>"obklad stěn PO STROP !!!</t>
  </si>
  <si>
    <t>2,6*2,6-0,8*2</t>
  </si>
  <si>
    <t>(3*2,6/5*4)*2</t>
  </si>
  <si>
    <t>2,6*1,0</t>
  </si>
  <si>
    <t>Součet</t>
  </si>
  <si>
    <t>109</t>
  </si>
  <si>
    <t>LSS.WR1V5435</t>
  </si>
  <si>
    <t>obkládačka rektifikovaná - dekor BASE světle béžová, 298x898x10,5mm</t>
  </si>
  <si>
    <t>-1286629925</t>
  </si>
  <si>
    <t>20,24*1,15 'Přepočtené koeficientem množství</t>
  </si>
  <si>
    <t>110</t>
  </si>
  <si>
    <t>781495115</t>
  </si>
  <si>
    <t>Spárování vnitřních obkladů silikonem</t>
  </si>
  <si>
    <t>-129383474</t>
  </si>
  <si>
    <t>"kouty svislé</t>
  </si>
  <si>
    <t>2,5*3+1,8+1+1</t>
  </si>
  <si>
    <t>"spoj se zárubní</t>
  </si>
  <si>
    <t>2+2+0,9</t>
  </si>
  <si>
    <t>111</t>
  </si>
  <si>
    <t>998781102</t>
  </si>
  <si>
    <t>Přesun hmot tonážní pro obklady keramické v objektech v do 12 m</t>
  </si>
  <si>
    <t>-798877195</t>
  </si>
  <si>
    <t>784</t>
  </si>
  <si>
    <t>Dokončovací práce - malby a tapety</t>
  </si>
  <si>
    <t>112</t>
  </si>
  <si>
    <t>784111001</t>
  </si>
  <si>
    <t>Oprášení (ometení ) podkladu v místnostech výšky do 3,80 m</t>
  </si>
  <si>
    <t>384309723</t>
  </si>
  <si>
    <t>113</t>
  </si>
  <si>
    <t>784141001</t>
  </si>
  <si>
    <t>Ošetření plísní napadených ploch včetně odstranění plísní v místnostech výšky do 3,80 m</t>
  </si>
  <si>
    <t>-997122774</t>
  </si>
  <si>
    <t>114</t>
  </si>
  <si>
    <t>784331001</t>
  </si>
  <si>
    <t>Dvojnásobné bílé protiplísňové malby v místnostech výšky do 3,80 m</t>
  </si>
  <si>
    <t>2023730582</t>
  </si>
  <si>
    <t>2_P - Ložnice</t>
  </si>
  <si>
    <t>HZS - Hodinové zúčtovací sazby</t>
  </si>
  <si>
    <t>VRN - Vedlejší rozpočtové náklady</t>
  </si>
  <si>
    <t>306035478</t>
  </si>
  <si>
    <t>1455293291</t>
  </si>
  <si>
    <t>-2085894850</t>
  </si>
  <si>
    <t>741310921</t>
  </si>
  <si>
    <t>Výměna vypínačů vestavných 2A kolébkových, tlačítkových nebo páčkových vč. dodávky nových</t>
  </si>
  <si>
    <t>-601504777</t>
  </si>
  <si>
    <t>-1526029588</t>
  </si>
  <si>
    <t>741372</t>
  </si>
  <si>
    <t>D+M Svítidlo LED bytové přisazené stropní panelové bytové</t>
  </si>
  <si>
    <t>1567357625</t>
  </si>
  <si>
    <t>741810001</t>
  </si>
  <si>
    <t>Celková prohlídka elektrického rozvodu a zařízení do 100 000,- Kč</t>
  </si>
  <si>
    <t>2080340258</t>
  </si>
  <si>
    <t>763111926</t>
  </si>
  <si>
    <t>Zhotovení otvoru vel. do 4 m2 v SDK příčce tl přes 100 mm s vyztužením profily</t>
  </si>
  <si>
    <t>138034104</t>
  </si>
  <si>
    <t>"demolice SDK příčky - otvor 3,88*2,55m</t>
  </si>
  <si>
    <t>3,88*2,55/4</t>
  </si>
  <si>
    <t>763.R</t>
  </si>
  <si>
    <t>Demontáž SDK podhledu 500x500x2600m, sníženého v pokoji vč. zapravení stopu do roviny</t>
  </si>
  <si>
    <t>bm</t>
  </si>
  <si>
    <t>-1529851676</t>
  </si>
  <si>
    <t>763112951</t>
  </si>
  <si>
    <t>Vyspravení SDK příčky, předsazené stěny plochy do 0,5 m2 deska 1xA 12,5</t>
  </si>
  <si>
    <t>2125388221</t>
  </si>
  <si>
    <t>65251853</t>
  </si>
  <si>
    <t>763211128</t>
  </si>
  <si>
    <t>Sádrovláknitá příčka tl 125 mm profil CW+UW 100 desky 1x12,5 s izolací EI do 60 Rw do 54 dB</t>
  </si>
  <si>
    <t>1712921099</t>
  </si>
  <si>
    <t>"příčka dělící ložnice</t>
  </si>
  <si>
    <t>2,32*2,55+1</t>
  </si>
  <si>
    <t>763211235.FMC</t>
  </si>
  <si>
    <t>Sádrovláknitá příčka 1S31 tl 150 mm profil CW+UW 100 desky Fermacell 2x12,5 TI 50 mm 20 kg/m3 EI 90 DP1Rw 64 dB</t>
  </si>
  <si>
    <t>-1173654094</t>
  </si>
  <si>
    <t>"příčka dělící ložnice a společenskou místnost</t>
  </si>
  <si>
    <t>3,87*2,55+1</t>
  </si>
  <si>
    <t>751711811</t>
  </si>
  <si>
    <t>Demontáž klimatizační jednotky vnitřní nástěnné o výkonu 3,5 kW</t>
  </si>
  <si>
    <t>1017109817</t>
  </si>
  <si>
    <t>751711111</t>
  </si>
  <si>
    <t>Montáž klimatizační jednotky vnitřní nástěnné o výkonu 3,5 kW</t>
  </si>
  <si>
    <t>1385120798</t>
  </si>
  <si>
    <t>751.R3</t>
  </si>
  <si>
    <t>Obnova přívodu a odvodu vzduchu do klimatizace po stěně</t>
  </si>
  <si>
    <t>kpl</t>
  </si>
  <si>
    <t>-1365137028</t>
  </si>
  <si>
    <t>-40604982</t>
  </si>
  <si>
    <t>998763381</t>
  </si>
  <si>
    <t>Příplatek k přesunu hmot tonážní 763 SDK prováděný bez použití mechanizace</t>
  </si>
  <si>
    <t>-2132760136</t>
  </si>
  <si>
    <t>1374328337</t>
  </si>
  <si>
    <t>MSN.0027560.URS</t>
  </si>
  <si>
    <t>dveře interiérové jednokřídlé plné, DTD, HPL laminát, unidekory plné, 80x197</t>
  </si>
  <si>
    <t>-1911033188</t>
  </si>
  <si>
    <t>766682111</t>
  </si>
  <si>
    <t>Montáž zárubní obložkových pro dveře jednokřídlové tl stěny do 170 mm</t>
  </si>
  <si>
    <t>-1220735836</t>
  </si>
  <si>
    <t>61182307</t>
  </si>
  <si>
    <t>zárubeň jednokřídlá obložková s laminátovým povrchem tl stěny 60-150mm rozměru 600-1100/1970, 2100mm</t>
  </si>
  <si>
    <t>1932733327</t>
  </si>
  <si>
    <t>784111021</t>
  </si>
  <si>
    <t>Obroušení podkladu ze stěrky v místnostech výšky do 3,80 m</t>
  </si>
  <si>
    <t>771485429</t>
  </si>
  <si>
    <t>(2,32*2,55+0,64*2,1)*2</t>
  </si>
  <si>
    <t>-1855817660</t>
  </si>
  <si>
    <t>784221101</t>
  </si>
  <si>
    <t>Dvojnásobné bílé malby ze směsí za sucha dobře otěruvzdorných v místnostech do 3,80 m</t>
  </si>
  <si>
    <t>1457013268</t>
  </si>
  <si>
    <t>"výmalba celého pokoje</t>
  </si>
  <si>
    <t>2,55*(2*(4,3+3))*2</t>
  </si>
  <si>
    <t>"strop" 8,7*2,3+2,6*0,65+0,5*2,6</t>
  </si>
  <si>
    <t>784221151</t>
  </si>
  <si>
    <t>Příplatek k cenám 2x maleb za sucha otěruvzdorných za barevnou malbu v odstínu světlém</t>
  </si>
  <si>
    <t>396510592</t>
  </si>
  <si>
    <t>997013152</t>
  </si>
  <si>
    <t>Vnitrostaveništní doprava suti a vybouraných hmot pro budovy v do 9 m s omezením mechanizace</t>
  </si>
  <si>
    <t>1864202178</t>
  </si>
  <si>
    <t>997013212</t>
  </si>
  <si>
    <t>Vnitrostaveništní doprava suti a vybouraných hmot pro budovy v do 9 m ručně</t>
  </si>
  <si>
    <t>-715158175</t>
  </si>
  <si>
    <t>-686218251</t>
  </si>
  <si>
    <t>0,58*3 'Přepočtené koeficientem množství</t>
  </si>
  <si>
    <t>997013511</t>
  </si>
  <si>
    <t>Odvoz suti a vybouraných hmot z meziskládky na skládku do 1 km s naložením a se složením</t>
  </si>
  <si>
    <t>1639227815</t>
  </si>
  <si>
    <t>997013812</t>
  </si>
  <si>
    <t>Poplatek za uložení na skládce (skládkovné) stavebního odpadu na bázi sádry kód odpadu 17 08 02</t>
  </si>
  <si>
    <t>-642424760</t>
  </si>
  <si>
    <t>HZS</t>
  </si>
  <si>
    <t>Hodinové zúčtovací sazby</t>
  </si>
  <si>
    <t>HZS4232</t>
  </si>
  <si>
    <t>Hodinová zúčtovací sazba technik odborný</t>
  </si>
  <si>
    <t>hod</t>
  </si>
  <si>
    <t>512</t>
  </si>
  <si>
    <t>1167001944</t>
  </si>
  <si>
    <t>"Nepředpokládané náklady a práce - pracovní fond</t>
  </si>
  <si>
    <t>Materiálový fond pro nerozpočtovatelné náklady</t>
  </si>
  <si>
    <t>-62692266</t>
  </si>
  <si>
    <t>VRN</t>
  </si>
  <si>
    <t>Vedlejší rozpočtové náklady</t>
  </si>
  <si>
    <t>041002000</t>
  </si>
  <si>
    <t>Dozoring a konzultační činnost nepředpokládatelných překážek a jejich řešení</t>
  </si>
  <si>
    <t>1024</t>
  </si>
  <si>
    <t>1240511347</t>
  </si>
  <si>
    <t>065002000</t>
  </si>
  <si>
    <t>Mimostaveništní doprava materiálů</t>
  </si>
  <si>
    <t>-184883639</t>
  </si>
  <si>
    <t>070001000</t>
  </si>
  <si>
    <t>Provozní vlivy</t>
  </si>
  <si>
    <t>-2004331550</t>
  </si>
  <si>
    <t>073002000</t>
  </si>
  <si>
    <t>Ztížený pohyb vozidel v centrech měst</t>
  </si>
  <si>
    <t>-137109986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</si>
</sst>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%"/>
    <numFmt numFmtId="165" formatCode="dd\.mm\.yyyy"/>
    <numFmt numFmtId="166" formatCode="#,##0.00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9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4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4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4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0" fontId="36" fillId="0" borderId="22" xfId="0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4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7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8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4" fontId="28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8"/>
  <sheetViews>
    <sheetView showGridLines="0" topLeftCell="A28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s="1" customFormat="1" ht="36.950000000000003" customHeight="1">
      <c r="AR2" s="288"/>
      <c r="AS2" s="288"/>
      <c r="AT2" s="288"/>
      <c r="AU2" s="288"/>
      <c r="AV2" s="288"/>
      <c r="AW2" s="288"/>
      <c r="AX2" s="288"/>
      <c r="AY2" s="288"/>
      <c r="AZ2" s="288"/>
      <c r="BA2" s="288"/>
      <c r="BB2" s="288"/>
      <c r="BC2" s="288"/>
      <c r="BD2" s="288"/>
      <c r="BE2" s="288"/>
      <c r="BS2" s="17" t="s">
        <v>6</v>
      </c>
      <c r="BT2" s="17" t="s">
        <v>7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s="1" customFormat="1" ht="24.95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6</v>
      </c>
    </row>
    <row r="5" spans="1:74" s="1" customFormat="1" ht="12" customHeight="1">
      <c r="B5" s="21"/>
      <c r="C5" s="22"/>
      <c r="D5" s="26" t="s">
        <v>12</v>
      </c>
      <c r="E5" s="22"/>
      <c r="F5" s="22"/>
      <c r="G5" s="22"/>
      <c r="H5" s="22"/>
      <c r="I5" s="22"/>
      <c r="J5" s="22"/>
      <c r="K5" s="251" t="s">
        <v>13</v>
      </c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2"/>
      <c r="AQ5" s="22"/>
      <c r="AR5" s="20"/>
      <c r="BE5" s="248" t="s">
        <v>14</v>
      </c>
      <c r="BS5" s="17" t="s">
        <v>6</v>
      </c>
    </row>
    <row r="6" spans="1:74" s="1" customFormat="1" ht="36.950000000000003" customHeight="1">
      <c r="B6" s="21"/>
      <c r="C6" s="22"/>
      <c r="D6" s="28" t="s">
        <v>15</v>
      </c>
      <c r="E6" s="22"/>
      <c r="F6" s="22"/>
      <c r="G6" s="22"/>
      <c r="H6" s="22"/>
      <c r="I6" s="22"/>
      <c r="J6" s="22"/>
      <c r="K6" s="253" t="s">
        <v>16</v>
      </c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2"/>
      <c r="AE6" s="252"/>
      <c r="AF6" s="252"/>
      <c r="AG6" s="252"/>
      <c r="AH6" s="252"/>
      <c r="AI6" s="252"/>
      <c r="AJ6" s="252"/>
      <c r="AK6" s="252"/>
      <c r="AL6" s="252"/>
      <c r="AM6" s="252"/>
      <c r="AN6" s="252"/>
      <c r="AO6" s="252"/>
      <c r="AP6" s="22"/>
      <c r="AQ6" s="22"/>
      <c r="AR6" s="20"/>
      <c r="BE6" s="249"/>
      <c r="BS6" s="17" t="s">
        <v>6</v>
      </c>
    </row>
    <row r="7" spans="1:74" s="1" customFormat="1" ht="12" customHeight="1">
      <c r="B7" s="21"/>
      <c r="C7" s="22"/>
      <c r="D7" s="29" t="s">
        <v>17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9" t="s">
        <v>18</v>
      </c>
      <c r="AL7" s="22"/>
      <c r="AM7" s="22"/>
      <c r="AN7" s="27" t="s">
        <v>1</v>
      </c>
      <c r="AO7" s="22"/>
      <c r="AP7" s="22"/>
      <c r="AQ7" s="22"/>
      <c r="AR7" s="20"/>
      <c r="BE7" s="249"/>
      <c r="BS7" s="17" t="s">
        <v>6</v>
      </c>
    </row>
    <row r="8" spans="1:74" s="1" customFormat="1" ht="12" customHeight="1">
      <c r="B8" s="21"/>
      <c r="C8" s="22"/>
      <c r="D8" s="29" t="s">
        <v>19</v>
      </c>
      <c r="E8" s="22"/>
      <c r="F8" s="22"/>
      <c r="G8" s="22"/>
      <c r="H8" s="22"/>
      <c r="I8" s="22"/>
      <c r="J8" s="22"/>
      <c r="K8" s="27" t="s">
        <v>20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9" t="s">
        <v>21</v>
      </c>
      <c r="AL8" s="22"/>
      <c r="AM8" s="22"/>
      <c r="AN8" s="30" t="s">
        <v>22</v>
      </c>
      <c r="AO8" s="22"/>
      <c r="AP8" s="22"/>
      <c r="AQ8" s="22"/>
      <c r="AR8" s="20"/>
      <c r="BE8" s="249"/>
      <c r="BS8" s="17" t="s">
        <v>6</v>
      </c>
    </row>
    <row r="9" spans="1:74" s="1" customFormat="1" ht="14.45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249"/>
      <c r="BS9" s="17" t="s">
        <v>6</v>
      </c>
    </row>
    <row r="10" spans="1:74" s="1" customFormat="1" ht="12" customHeight="1">
      <c r="B10" s="21"/>
      <c r="C10" s="22"/>
      <c r="D10" s="29" t="s">
        <v>23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9" t="s">
        <v>24</v>
      </c>
      <c r="AL10" s="22"/>
      <c r="AM10" s="22"/>
      <c r="AN10" s="27" t="s">
        <v>1</v>
      </c>
      <c r="AO10" s="22"/>
      <c r="AP10" s="22"/>
      <c r="AQ10" s="22"/>
      <c r="AR10" s="20"/>
      <c r="BE10" s="249"/>
      <c r="BS10" s="17" t="s">
        <v>6</v>
      </c>
    </row>
    <row r="11" spans="1:74" s="1" customFormat="1" ht="18.399999999999999" customHeight="1">
      <c r="B11" s="21"/>
      <c r="C11" s="22"/>
      <c r="D11" s="22"/>
      <c r="E11" s="27" t="s">
        <v>25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9" t="s">
        <v>26</v>
      </c>
      <c r="AL11" s="22"/>
      <c r="AM11" s="22"/>
      <c r="AN11" s="27" t="s">
        <v>1</v>
      </c>
      <c r="AO11" s="22"/>
      <c r="AP11" s="22"/>
      <c r="AQ11" s="22"/>
      <c r="AR11" s="20"/>
      <c r="BE11" s="249"/>
      <c r="BS11" s="17" t="s">
        <v>6</v>
      </c>
    </row>
    <row r="12" spans="1:74" s="1" customFormat="1" ht="6.95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249"/>
      <c r="BS12" s="17" t="s">
        <v>6</v>
      </c>
    </row>
    <row r="13" spans="1:74" s="1" customFormat="1" ht="12" customHeight="1">
      <c r="B13" s="21"/>
      <c r="C13" s="22"/>
      <c r="D13" s="29" t="s">
        <v>27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9" t="s">
        <v>24</v>
      </c>
      <c r="AL13" s="22"/>
      <c r="AM13" s="22"/>
      <c r="AN13" s="31" t="s">
        <v>28</v>
      </c>
      <c r="AO13" s="22"/>
      <c r="AP13" s="22"/>
      <c r="AQ13" s="22"/>
      <c r="AR13" s="20"/>
      <c r="BE13" s="249"/>
      <c r="BS13" s="17" t="s">
        <v>6</v>
      </c>
    </row>
    <row r="14" spans="1:74" ht="12.75">
      <c r="B14" s="21"/>
      <c r="C14" s="22"/>
      <c r="D14" s="22"/>
      <c r="E14" s="254" t="s">
        <v>28</v>
      </c>
      <c r="F14" s="255"/>
      <c r="G14" s="255"/>
      <c r="H14" s="255"/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255"/>
      <c r="X14" s="255"/>
      <c r="Y14" s="255"/>
      <c r="Z14" s="255"/>
      <c r="AA14" s="255"/>
      <c r="AB14" s="255"/>
      <c r="AC14" s="255"/>
      <c r="AD14" s="255"/>
      <c r="AE14" s="255"/>
      <c r="AF14" s="255"/>
      <c r="AG14" s="255"/>
      <c r="AH14" s="255"/>
      <c r="AI14" s="255"/>
      <c r="AJ14" s="255"/>
      <c r="AK14" s="29" t="s">
        <v>26</v>
      </c>
      <c r="AL14" s="22"/>
      <c r="AM14" s="22"/>
      <c r="AN14" s="31" t="s">
        <v>28</v>
      </c>
      <c r="AO14" s="22"/>
      <c r="AP14" s="22"/>
      <c r="AQ14" s="22"/>
      <c r="AR14" s="20"/>
      <c r="BE14" s="249"/>
      <c r="BS14" s="17" t="s">
        <v>6</v>
      </c>
    </row>
    <row r="15" spans="1:74" s="1" customFormat="1" ht="6.95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249"/>
      <c r="BS15" s="17" t="s">
        <v>4</v>
      </c>
    </row>
    <row r="16" spans="1:74" s="1" customFormat="1" ht="12" customHeight="1">
      <c r="B16" s="21"/>
      <c r="C16" s="22"/>
      <c r="D16" s="29" t="s">
        <v>29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9" t="s">
        <v>24</v>
      </c>
      <c r="AL16" s="22"/>
      <c r="AM16" s="22"/>
      <c r="AN16" s="27" t="s">
        <v>1</v>
      </c>
      <c r="AO16" s="22"/>
      <c r="AP16" s="22"/>
      <c r="AQ16" s="22"/>
      <c r="AR16" s="20"/>
      <c r="BE16" s="249"/>
      <c r="BS16" s="17" t="s">
        <v>4</v>
      </c>
    </row>
    <row r="17" spans="1:71" s="1" customFormat="1" ht="18.399999999999999" customHeight="1">
      <c r="B17" s="21"/>
      <c r="C17" s="22"/>
      <c r="D17" s="22"/>
      <c r="E17" s="27" t="s">
        <v>30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9" t="s">
        <v>26</v>
      </c>
      <c r="AL17" s="22"/>
      <c r="AM17" s="22"/>
      <c r="AN17" s="27" t="s">
        <v>1</v>
      </c>
      <c r="AO17" s="22"/>
      <c r="AP17" s="22"/>
      <c r="AQ17" s="22"/>
      <c r="AR17" s="20"/>
      <c r="BE17" s="249"/>
      <c r="BS17" s="17" t="s">
        <v>4</v>
      </c>
    </row>
    <row r="18" spans="1:71" s="1" customFormat="1" ht="6.95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249"/>
      <c r="BS18" s="17" t="s">
        <v>6</v>
      </c>
    </row>
    <row r="19" spans="1:71" s="1" customFormat="1" ht="12" customHeight="1">
      <c r="B19" s="21"/>
      <c r="C19" s="22"/>
      <c r="D19" s="29" t="s">
        <v>31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9" t="s">
        <v>24</v>
      </c>
      <c r="AL19" s="22"/>
      <c r="AM19" s="22"/>
      <c r="AN19" s="27" t="s">
        <v>1</v>
      </c>
      <c r="AO19" s="22"/>
      <c r="AP19" s="22"/>
      <c r="AQ19" s="22"/>
      <c r="AR19" s="20"/>
      <c r="BE19" s="249"/>
      <c r="BS19" s="17" t="s">
        <v>6</v>
      </c>
    </row>
    <row r="20" spans="1:71" s="1" customFormat="1" ht="18.399999999999999" customHeight="1">
      <c r="B20" s="21"/>
      <c r="C20" s="22"/>
      <c r="D20" s="22"/>
      <c r="E20" s="27" t="s">
        <v>30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9" t="s">
        <v>26</v>
      </c>
      <c r="AL20" s="22"/>
      <c r="AM20" s="22"/>
      <c r="AN20" s="27" t="s">
        <v>1</v>
      </c>
      <c r="AO20" s="22"/>
      <c r="AP20" s="22"/>
      <c r="AQ20" s="22"/>
      <c r="AR20" s="20"/>
      <c r="BE20" s="249"/>
      <c r="BS20" s="17" t="s">
        <v>32</v>
      </c>
    </row>
    <row r="21" spans="1:71" s="1" customFormat="1" ht="6.95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249"/>
    </row>
    <row r="22" spans="1:71" s="1" customFormat="1" ht="12" customHeight="1">
      <c r="B22" s="21"/>
      <c r="C22" s="22"/>
      <c r="D22" s="29" t="s">
        <v>33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249"/>
    </row>
    <row r="23" spans="1:71" s="1" customFormat="1" ht="47.25" customHeight="1">
      <c r="B23" s="21"/>
      <c r="C23" s="22"/>
      <c r="D23" s="22"/>
      <c r="E23" s="256" t="s">
        <v>34</v>
      </c>
      <c r="F23" s="256"/>
      <c r="G23" s="256"/>
      <c r="H23" s="256"/>
      <c r="I23" s="256"/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56"/>
      <c r="W23" s="256"/>
      <c r="X23" s="256"/>
      <c r="Y23" s="256"/>
      <c r="Z23" s="256"/>
      <c r="AA23" s="256"/>
      <c r="AB23" s="256"/>
      <c r="AC23" s="256"/>
      <c r="AD23" s="256"/>
      <c r="AE23" s="256"/>
      <c r="AF23" s="256"/>
      <c r="AG23" s="256"/>
      <c r="AH23" s="256"/>
      <c r="AI23" s="256"/>
      <c r="AJ23" s="256"/>
      <c r="AK23" s="256"/>
      <c r="AL23" s="256"/>
      <c r="AM23" s="256"/>
      <c r="AN23" s="256"/>
      <c r="AO23" s="22"/>
      <c r="AP23" s="22"/>
      <c r="AQ23" s="22"/>
      <c r="AR23" s="20"/>
      <c r="BE23" s="249"/>
    </row>
    <row r="24" spans="1:71" s="1" customFormat="1" ht="6.95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249"/>
    </row>
    <row r="25" spans="1:71" s="1" customFormat="1" ht="6.95" customHeight="1">
      <c r="B25" s="21"/>
      <c r="C25" s="2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22"/>
      <c r="AQ25" s="22"/>
      <c r="AR25" s="20"/>
      <c r="BE25" s="249"/>
    </row>
    <row r="26" spans="1:71" s="2" customFormat="1" ht="25.9" customHeight="1">
      <c r="A26" s="34"/>
      <c r="B26" s="35"/>
      <c r="C26" s="36"/>
      <c r="D26" s="37" t="s">
        <v>35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257">
        <f>ROUND(AG94,2)</f>
        <v>0</v>
      </c>
      <c r="AL26" s="258"/>
      <c r="AM26" s="258"/>
      <c r="AN26" s="258"/>
      <c r="AO26" s="258"/>
      <c r="AP26" s="36"/>
      <c r="AQ26" s="36"/>
      <c r="AR26" s="39"/>
      <c r="BE26" s="249"/>
    </row>
    <row r="27" spans="1:71" s="2" customFormat="1" ht="6.95" customHeight="1">
      <c r="A27" s="34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9"/>
      <c r="BE27" s="249"/>
    </row>
    <row r="28" spans="1:71" s="2" customFormat="1" ht="12.75">
      <c r="A28" s="34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259" t="s">
        <v>36</v>
      </c>
      <c r="M28" s="259"/>
      <c r="N28" s="259"/>
      <c r="O28" s="259"/>
      <c r="P28" s="259"/>
      <c r="Q28" s="36"/>
      <c r="R28" s="36"/>
      <c r="S28" s="36"/>
      <c r="T28" s="36"/>
      <c r="U28" s="36"/>
      <c r="V28" s="36"/>
      <c r="W28" s="259" t="s">
        <v>37</v>
      </c>
      <c r="X28" s="259"/>
      <c r="Y28" s="259"/>
      <c r="Z28" s="259"/>
      <c r="AA28" s="259"/>
      <c r="AB28" s="259"/>
      <c r="AC28" s="259"/>
      <c r="AD28" s="259"/>
      <c r="AE28" s="259"/>
      <c r="AF28" s="36"/>
      <c r="AG28" s="36"/>
      <c r="AH28" s="36"/>
      <c r="AI28" s="36"/>
      <c r="AJ28" s="36"/>
      <c r="AK28" s="259" t="s">
        <v>38</v>
      </c>
      <c r="AL28" s="259"/>
      <c r="AM28" s="259"/>
      <c r="AN28" s="259"/>
      <c r="AO28" s="259"/>
      <c r="AP28" s="36"/>
      <c r="AQ28" s="36"/>
      <c r="AR28" s="39"/>
      <c r="BE28" s="249"/>
    </row>
    <row r="29" spans="1:71" s="3" customFormat="1" ht="14.45" customHeight="1">
      <c r="B29" s="40"/>
      <c r="C29" s="41"/>
      <c r="D29" s="29" t="s">
        <v>39</v>
      </c>
      <c r="E29" s="41"/>
      <c r="F29" s="29" t="s">
        <v>40</v>
      </c>
      <c r="G29" s="41"/>
      <c r="H29" s="41"/>
      <c r="I29" s="41"/>
      <c r="J29" s="41"/>
      <c r="K29" s="41"/>
      <c r="L29" s="262">
        <v>0.21</v>
      </c>
      <c r="M29" s="261"/>
      <c r="N29" s="261"/>
      <c r="O29" s="261"/>
      <c r="P29" s="261"/>
      <c r="Q29" s="41"/>
      <c r="R29" s="41"/>
      <c r="S29" s="41"/>
      <c r="T29" s="41"/>
      <c r="U29" s="41"/>
      <c r="V29" s="41"/>
      <c r="W29" s="260">
        <f>ROUND(AZ94, 2)</f>
        <v>0</v>
      </c>
      <c r="X29" s="261"/>
      <c r="Y29" s="261"/>
      <c r="Z29" s="261"/>
      <c r="AA29" s="261"/>
      <c r="AB29" s="261"/>
      <c r="AC29" s="261"/>
      <c r="AD29" s="261"/>
      <c r="AE29" s="261"/>
      <c r="AF29" s="41"/>
      <c r="AG29" s="41"/>
      <c r="AH29" s="41"/>
      <c r="AI29" s="41"/>
      <c r="AJ29" s="41"/>
      <c r="AK29" s="260">
        <f>ROUND(AV94, 2)</f>
        <v>0</v>
      </c>
      <c r="AL29" s="261"/>
      <c r="AM29" s="261"/>
      <c r="AN29" s="261"/>
      <c r="AO29" s="261"/>
      <c r="AP29" s="41"/>
      <c r="AQ29" s="41"/>
      <c r="AR29" s="42"/>
      <c r="BE29" s="250"/>
    </row>
    <row r="30" spans="1:71" s="3" customFormat="1" ht="14.45" customHeight="1">
      <c r="B30" s="40"/>
      <c r="C30" s="41"/>
      <c r="D30" s="41"/>
      <c r="E30" s="41"/>
      <c r="F30" s="29" t="s">
        <v>41</v>
      </c>
      <c r="G30" s="41"/>
      <c r="H30" s="41"/>
      <c r="I30" s="41"/>
      <c r="J30" s="41"/>
      <c r="K30" s="41"/>
      <c r="L30" s="262">
        <v>0.15</v>
      </c>
      <c r="M30" s="261"/>
      <c r="N30" s="261"/>
      <c r="O30" s="261"/>
      <c r="P30" s="261"/>
      <c r="Q30" s="41"/>
      <c r="R30" s="41"/>
      <c r="S30" s="41"/>
      <c r="T30" s="41"/>
      <c r="U30" s="41"/>
      <c r="V30" s="41"/>
      <c r="W30" s="260">
        <f>ROUND(BA94, 2)</f>
        <v>0</v>
      </c>
      <c r="X30" s="261"/>
      <c r="Y30" s="261"/>
      <c r="Z30" s="261"/>
      <c r="AA30" s="261"/>
      <c r="AB30" s="261"/>
      <c r="AC30" s="261"/>
      <c r="AD30" s="261"/>
      <c r="AE30" s="261"/>
      <c r="AF30" s="41"/>
      <c r="AG30" s="41"/>
      <c r="AH30" s="41"/>
      <c r="AI30" s="41"/>
      <c r="AJ30" s="41"/>
      <c r="AK30" s="260">
        <f>ROUND(AW94, 2)</f>
        <v>0</v>
      </c>
      <c r="AL30" s="261"/>
      <c r="AM30" s="261"/>
      <c r="AN30" s="261"/>
      <c r="AO30" s="261"/>
      <c r="AP30" s="41"/>
      <c r="AQ30" s="41"/>
      <c r="AR30" s="42"/>
      <c r="BE30" s="250"/>
    </row>
    <row r="31" spans="1:71" s="3" customFormat="1" ht="14.45" hidden="1" customHeight="1">
      <c r="B31" s="40"/>
      <c r="C31" s="41"/>
      <c r="D31" s="41"/>
      <c r="E31" s="41"/>
      <c r="F31" s="29" t="s">
        <v>42</v>
      </c>
      <c r="G31" s="41"/>
      <c r="H31" s="41"/>
      <c r="I31" s="41"/>
      <c r="J31" s="41"/>
      <c r="K31" s="41"/>
      <c r="L31" s="262">
        <v>0.21</v>
      </c>
      <c r="M31" s="261"/>
      <c r="N31" s="261"/>
      <c r="O31" s="261"/>
      <c r="P31" s="261"/>
      <c r="Q31" s="41"/>
      <c r="R31" s="41"/>
      <c r="S31" s="41"/>
      <c r="T31" s="41"/>
      <c r="U31" s="41"/>
      <c r="V31" s="41"/>
      <c r="W31" s="260">
        <f>ROUND(BB94, 2)</f>
        <v>0</v>
      </c>
      <c r="X31" s="261"/>
      <c r="Y31" s="261"/>
      <c r="Z31" s="261"/>
      <c r="AA31" s="261"/>
      <c r="AB31" s="261"/>
      <c r="AC31" s="261"/>
      <c r="AD31" s="261"/>
      <c r="AE31" s="261"/>
      <c r="AF31" s="41"/>
      <c r="AG31" s="41"/>
      <c r="AH31" s="41"/>
      <c r="AI31" s="41"/>
      <c r="AJ31" s="41"/>
      <c r="AK31" s="260">
        <v>0</v>
      </c>
      <c r="AL31" s="261"/>
      <c r="AM31" s="261"/>
      <c r="AN31" s="261"/>
      <c r="AO31" s="261"/>
      <c r="AP31" s="41"/>
      <c r="AQ31" s="41"/>
      <c r="AR31" s="42"/>
      <c r="BE31" s="250"/>
    </row>
    <row r="32" spans="1:71" s="3" customFormat="1" ht="14.45" hidden="1" customHeight="1">
      <c r="B32" s="40"/>
      <c r="C32" s="41"/>
      <c r="D32" s="41"/>
      <c r="E32" s="41"/>
      <c r="F32" s="29" t="s">
        <v>43</v>
      </c>
      <c r="G32" s="41"/>
      <c r="H32" s="41"/>
      <c r="I32" s="41"/>
      <c r="J32" s="41"/>
      <c r="K32" s="41"/>
      <c r="L32" s="262">
        <v>0.15</v>
      </c>
      <c r="M32" s="261"/>
      <c r="N32" s="261"/>
      <c r="O32" s="261"/>
      <c r="P32" s="261"/>
      <c r="Q32" s="41"/>
      <c r="R32" s="41"/>
      <c r="S32" s="41"/>
      <c r="T32" s="41"/>
      <c r="U32" s="41"/>
      <c r="V32" s="41"/>
      <c r="W32" s="260">
        <f>ROUND(BC94, 2)</f>
        <v>0</v>
      </c>
      <c r="X32" s="261"/>
      <c r="Y32" s="261"/>
      <c r="Z32" s="261"/>
      <c r="AA32" s="261"/>
      <c r="AB32" s="261"/>
      <c r="AC32" s="261"/>
      <c r="AD32" s="261"/>
      <c r="AE32" s="261"/>
      <c r="AF32" s="41"/>
      <c r="AG32" s="41"/>
      <c r="AH32" s="41"/>
      <c r="AI32" s="41"/>
      <c r="AJ32" s="41"/>
      <c r="AK32" s="260">
        <v>0</v>
      </c>
      <c r="AL32" s="261"/>
      <c r="AM32" s="261"/>
      <c r="AN32" s="261"/>
      <c r="AO32" s="261"/>
      <c r="AP32" s="41"/>
      <c r="AQ32" s="41"/>
      <c r="AR32" s="42"/>
      <c r="BE32" s="250"/>
    </row>
    <row r="33" spans="1:57" s="3" customFormat="1" ht="14.45" hidden="1" customHeight="1">
      <c r="B33" s="40"/>
      <c r="C33" s="41"/>
      <c r="D33" s="41"/>
      <c r="E33" s="41"/>
      <c r="F33" s="29" t="s">
        <v>44</v>
      </c>
      <c r="G33" s="41"/>
      <c r="H33" s="41"/>
      <c r="I33" s="41"/>
      <c r="J33" s="41"/>
      <c r="K33" s="41"/>
      <c r="L33" s="262">
        <v>0</v>
      </c>
      <c r="M33" s="261"/>
      <c r="N33" s="261"/>
      <c r="O33" s="261"/>
      <c r="P33" s="261"/>
      <c r="Q33" s="41"/>
      <c r="R33" s="41"/>
      <c r="S33" s="41"/>
      <c r="T33" s="41"/>
      <c r="U33" s="41"/>
      <c r="V33" s="41"/>
      <c r="W33" s="260">
        <f>ROUND(BD94, 2)</f>
        <v>0</v>
      </c>
      <c r="X33" s="261"/>
      <c r="Y33" s="261"/>
      <c r="Z33" s="261"/>
      <c r="AA33" s="261"/>
      <c r="AB33" s="261"/>
      <c r="AC33" s="261"/>
      <c r="AD33" s="261"/>
      <c r="AE33" s="261"/>
      <c r="AF33" s="41"/>
      <c r="AG33" s="41"/>
      <c r="AH33" s="41"/>
      <c r="AI33" s="41"/>
      <c r="AJ33" s="41"/>
      <c r="AK33" s="260">
        <v>0</v>
      </c>
      <c r="AL33" s="261"/>
      <c r="AM33" s="261"/>
      <c r="AN33" s="261"/>
      <c r="AO33" s="261"/>
      <c r="AP33" s="41"/>
      <c r="AQ33" s="41"/>
      <c r="AR33" s="42"/>
      <c r="BE33" s="250"/>
    </row>
    <row r="34" spans="1:57" s="2" customFormat="1" ht="6.95" customHeight="1">
      <c r="A34" s="34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9"/>
      <c r="BE34" s="249"/>
    </row>
    <row r="35" spans="1:57" s="2" customFormat="1" ht="25.9" customHeight="1">
      <c r="A35" s="34"/>
      <c r="B35" s="35"/>
      <c r="C35" s="43"/>
      <c r="D35" s="44" t="s">
        <v>45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6" t="s">
        <v>46</v>
      </c>
      <c r="U35" s="45"/>
      <c r="V35" s="45"/>
      <c r="W35" s="45"/>
      <c r="X35" s="263" t="s">
        <v>47</v>
      </c>
      <c r="Y35" s="264"/>
      <c r="Z35" s="264"/>
      <c r="AA35" s="264"/>
      <c r="AB35" s="264"/>
      <c r="AC35" s="45"/>
      <c r="AD35" s="45"/>
      <c r="AE35" s="45"/>
      <c r="AF35" s="45"/>
      <c r="AG35" s="45"/>
      <c r="AH35" s="45"/>
      <c r="AI35" s="45"/>
      <c r="AJ35" s="45"/>
      <c r="AK35" s="265">
        <f>SUM(AK26:AK33)</f>
        <v>0</v>
      </c>
      <c r="AL35" s="264"/>
      <c r="AM35" s="264"/>
      <c r="AN35" s="264"/>
      <c r="AO35" s="266"/>
      <c r="AP35" s="43"/>
      <c r="AQ35" s="43"/>
      <c r="AR35" s="39"/>
      <c r="BE35" s="34"/>
    </row>
    <row r="36" spans="1:57" s="2" customFormat="1" ht="6.9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9"/>
      <c r="BE36" s="34"/>
    </row>
    <row r="37" spans="1:57" s="2" customFormat="1" ht="14.45" customHeight="1">
      <c r="A37" s="34"/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9"/>
      <c r="BE37" s="34"/>
    </row>
    <row r="38" spans="1:57" s="1" customFormat="1" ht="14.45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pans="1:57" s="1" customFormat="1" ht="14.45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pans="1:57" s="1" customFormat="1" ht="14.45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pans="1:57" s="1" customFormat="1" ht="14.45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pans="1:57" s="1" customFormat="1" ht="14.45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pans="1:57" s="1" customFormat="1" ht="14.45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pans="1:57" s="1" customFormat="1" ht="14.45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pans="1:57" s="1" customFormat="1" ht="14.45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pans="1:57" s="1" customFormat="1" ht="14.45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pans="1:57" s="1" customFormat="1" ht="14.45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pans="1:57" s="1" customFormat="1" ht="14.45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pans="1:57" s="2" customFormat="1" ht="14.45" customHeight="1">
      <c r="B49" s="47"/>
      <c r="C49" s="48"/>
      <c r="D49" s="49" t="s">
        <v>48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49" t="s">
        <v>49</v>
      </c>
      <c r="AI49" s="50"/>
      <c r="AJ49" s="50"/>
      <c r="AK49" s="50"/>
      <c r="AL49" s="50"/>
      <c r="AM49" s="50"/>
      <c r="AN49" s="50"/>
      <c r="AO49" s="50"/>
      <c r="AP49" s="48"/>
      <c r="AQ49" s="48"/>
      <c r="AR49" s="51"/>
    </row>
    <row r="50" spans="1:57" ht="11.25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 spans="1:57" ht="11.25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 spans="1:57" ht="11.25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 spans="1:57" ht="11.25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 spans="1:57" ht="11.25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 spans="1:57" ht="11.2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 spans="1:57" ht="11.25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 spans="1:57" ht="11.25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 spans="1:57" ht="11.25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 spans="1:57" ht="11.25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pans="1:57" s="2" customFormat="1" ht="12.75">
      <c r="A60" s="34"/>
      <c r="B60" s="35"/>
      <c r="C60" s="36"/>
      <c r="D60" s="52" t="s">
        <v>50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52" t="s">
        <v>51</v>
      </c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52" t="s">
        <v>50</v>
      </c>
      <c r="AI60" s="38"/>
      <c r="AJ60" s="38"/>
      <c r="AK60" s="38"/>
      <c r="AL60" s="38"/>
      <c r="AM60" s="52" t="s">
        <v>51</v>
      </c>
      <c r="AN60" s="38"/>
      <c r="AO60" s="38"/>
      <c r="AP60" s="36"/>
      <c r="AQ60" s="36"/>
      <c r="AR60" s="39"/>
      <c r="BE60" s="34"/>
    </row>
    <row r="61" spans="1:57" ht="11.25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 spans="1:57" ht="11.25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 spans="1:57" ht="11.25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pans="1:57" s="2" customFormat="1" ht="12.75">
      <c r="A64" s="34"/>
      <c r="B64" s="35"/>
      <c r="C64" s="36"/>
      <c r="D64" s="49" t="s">
        <v>52</v>
      </c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49" t="s">
        <v>53</v>
      </c>
      <c r="AI64" s="53"/>
      <c r="AJ64" s="53"/>
      <c r="AK64" s="53"/>
      <c r="AL64" s="53"/>
      <c r="AM64" s="53"/>
      <c r="AN64" s="53"/>
      <c r="AO64" s="53"/>
      <c r="AP64" s="36"/>
      <c r="AQ64" s="36"/>
      <c r="AR64" s="39"/>
      <c r="BE64" s="34"/>
    </row>
    <row r="65" spans="1:57" ht="11.2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 spans="1:57" ht="11.25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 spans="1:57" ht="11.25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 spans="1:57" ht="11.25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 spans="1:57" ht="11.25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 spans="1:57" ht="11.25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 spans="1:57" ht="11.25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 spans="1:57" ht="11.25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 spans="1:57" ht="11.25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 spans="1:57" ht="11.25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pans="1:57" s="2" customFormat="1" ht="12.75">
      <c r="A75" s="34"/>
      <c r="B75" s="35"/>
      <c r="C75" s="36"/>
      <c r="D75" s="52" t="s">
        <v>50</v>
      </c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52" t="s">
        <v>51</v>
      </c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52" t="s">
        <v>50</v>
      </c>
      <c r="AI75" s="38"/>
      <c r="AJ75" s="38"/>
      <c r="AK75" s="38"/>
      <c r="AL75" s="38"/>
      <c r="AM75" s="52" t="s">
        <v>51</v>
      </c>
      <c r="AN75" s="38"/>
      <c r="AO75" s="38"/>
      <c r="AP75" s="36"/>
      <c r="AQ75" s="36"/>
      <c r="AR75" s="39"/>
      <c r="BE75" s="34"/>
    </row>
    <row r="76" spans="1:57" s="2" customFormat="1" ht="11.25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9"/>
      <c r="BE76" s="34"/>
    </row>
    <row r="77" spans="1:57" s="2" customFormat="1" ht="6.95" customHeight="1">
      <c r="A77" s="34"/>
      <c r="B77" s="54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39"/>
      <c r="BE77" s="34"/>
    </row>
    <row r="81" spans="1:91" s="2" customFormat="1" ht="6.95" customHeight="1">
      <c r="A81" s="34"/>
      <c r="B81" s="56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39"/>
      <c r="BE81" s="34"/>
    </row>
    <row r="82" spans="1:91" s="2" customFormat="1" ht="24.95" customHeight="1">
      <c r="A82" s="34"/>
      <c r="B82" s="35"/>
      <c r="C82" s="23" t="s">
        <v>54</v>
      </c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9"/>
      <c r="BE82" s="34"/>
    </row>
    <row r="83" spans="1:91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9"/>
      <c r="BE83" s="34"/>
    </row>
    <row r="84" spans="1:91" s="4" customFormat="1" ht="12" customHeight="1">
      <c r="B84" s="58"/>
      <c r="C84" s="29" t="s">
        <v>12</v>
      </c>
      <c r="D84" s="59"/>
      <c r="E84" s="59"/>
      <c r="F84" s="59"/>
      <c r="G84" s="59"/>
      <c r="H84" s="59"/>
      <c r="I84" s="59"/>
      <c r="J84" s="59"/>
      <c r="K84" s="59"/>
      <c r="L84" s="59" t="str">
        <f>K5</f>
        <v>TVOR_9_5</v>
      </c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60"/>
    </row>
    <row r="85" spans="1:91" s="5" customFormat="1" ht="36.950000000000003" customHeight="1">
      <c r="B85" s="61"/>
      <c r="C85" s="62" t="s">
        <v>15</v>
      </c>
      <c r="D85" s="63"/>
      <c r="E85" s="63"/>
      <c r="F85" s="63"/>
      <c r="G85" s="63"/>
      <c r="H85" s="63"/>
      <c r="I85" s="63"/>
      <c r="J85" s="63"/>
      <c r="K85" s="63"/>
      <c r="L85" s="267" t="str">
        <f>K6</f>
        <v>úprava bytu č. 5, ul. Tvorkovských 9, Ostrava</v>
      </c>
      <c r="M85" s="268"/>
      <c r="N85" s="268"/>
      <c r="O85" s="268"/>
      <c r="P85" s="268"/>
      <c r="Q85" s="268"/>
      <c r="R85" s="268"/>
      <c r="S85" s="268"/>
      <c r="T85" s="268"/>
      <c r="U85" s="268"/>
      <c r="V85" s="268"/>
      <c r="W85" s="268"/>
      <c r="X85" s="268"/>
      <c r="Y85" s="268"/>
      <c r="Z85" s="268"/>
      <c r="AA85" s="268"/>
      <c r="AB85" s="268"/>
      <c r="AC85" s="268"/>
      <c r="AD85" s="268"/>
      <c r="AE85" s="268"/>
      <c r="AF85" s="268"/>
      <c r="AG85" s="268"/>
      <c r="AH85" s="268"/>
      <c r="AI85" s="268"/>
      <c r="AJ85" s="268"/>
      <c r="AK85" s="268"/>
      <c r="AL85" s="268"/>
      <c r="AM85" s="268"/>
      <c r="AN85" s="268"/>
      <c r="AO85" s="268"/>
      <c r="AP85" s="63"/>
      <c r="AQ85" s="63"/>
      <c r="AR85" s="64"/>
    </row>
    <row r="86" spans="1:91" s="2" customFormat="1" ht="6.95" customHeight="1">
      <c r="A86" s="34"/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9"/>
      <c r="BE86" s="34"/>
    </row>
    <row r="87" spans="1:91" s="2" customFormat="1" ht="12" customHeight="1">
      <c r="A87" s="34"/>
      <c r="B87" s="35"/>
      <c r="C87" s="29" t="s">
        <v>19</v>
      </c>
      <c r="D87" s="36"/>
      <c r="E87" s="36"/>
      <c r="F87" s="36"/>
      <c r="G87" s="36"/>
      <c r="H87" s="36"/>
      <c r="I87" s="36"/>
      <c r="J87" s="36"/>
      <c r="K87" s="36"/>
      <c r="L87" s="65" t="str">
        <f>IF(K8="","",K8)</f>
        <v>Tvorkovských 9, byt č. 5, 3.NP</v>
      </c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29" t="s">
        <v>21</v>
      </c>
      <c r="AJ87" s="36"/>
      <c r="AK87" s="36"/>
      <c r="AL87" s="36"/>
      <c r="AM87" s="269" t="str">
        <f>IF(AN8= "","",AN8)</f>
        <v>16.2.2022</v>
      </c>
      <c r="AN87" s="269"/>
      <c r="AO87" s="36"/>
      <c r="AP87" s="36"/>
      <c r="AQ87" s="36"/>
      <c r="AR87" s="39"/>
      <c r="BE87" s="34"/>
    </row>
    <row r="88" spans="1:91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9"/>
      <c r="BE88" s="34"/>
    </row>
    <row r="89" spans="1:91" s="2" customFormat="1" ht="15.2" customHeight="1">
      <c r="A89" s="34"/>
      <c r="B89" s="35"/>
      <c r="C89" s="29" t="s">
        <v>23</v>
      </c>
      <c r="D89" s="36"/>
      <c r="E89" s="36"/>
      <c r="F89" s="36"/>
      <c r="G89" s="36"/>
      <c r="H89" s="36"/>
      <c r="I89" s="36"/>
      <c r="J89" s="36"/>
      <c r="K89" s="36"/>
      <c r="L89" s="59" t="str">
        <f>IF(E11= "","",E11)</f>
        <v>Fontána po.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29" t="s">
        <v>29</v>
      </c>
      <c r="AJ89" s="36"/>
      <c r="AK89" s="36"/>
      <c r="AL89" s="36"/>
      <c r="AM89" s="270" t="str">
        <f>IF(E17="","",E17)</f>
        <v xml:space="preserve"> </v>
      </c>
      <c r="AN89" s="271"/>
      <c r="AO89" s="271"/>
      <c r="AP89" s="271"/>
      <c r="AQ89" s="36"/>
      <c r="AR89" s="39"/>
      <c r="AS89" s="272" t="s">
        <v>55</v>
      </c>
      <c r="AT89" s="273"/>
      <c r="AU89" s="67"/>
      <c r="AV89" s="67"/>
      <c r="AW89" s="67"/>
      <c r="AX89" s="67"/>
      <c r="AY89" s="67"/>
      <c r="AZ89" s="67"/>
      <c r="BA89" s="67"/>
      <c r="BB89" s="67"/>
      <c r="BC89" s="67"/>
      <c r="BD89" s="68"/>
      <c r="BE89" s="34"/>
    </row>
    <row r="90" spans="1:91" s="2" customFormat="1" ht="15.2" customHeight="1">
      <c r="A90" s="34"/>
      <c r="B90" s="35"/>
      <c r="C90" s="29" t="s">
        <v>27</v>
      </c>
      <c r="D90" s="36"/>
      <c r="E90" s="36"/>
      <c r="F90" s="36"/>
      <c r="G90" s="36"/>
      <c r="H90" s="36"/>
      <c r="I90" s="36"/>
      <c r="J90" s="36"/>
      <c r="K90" s="36"/>
      <c r="L90" s="59" t="str">
        <f>IF(E14= "Vyplň údaj","",E14)</f>
        <v/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29" t="s">
        <v>31</v>
      </c>
      <c r="AJ90" s="36"/>
      <c r="AK90" s="36"/>
      <c r="AL90" s="36"/>
      <c r="AM90" s="270" t="str">
        <f>IF(E20="","",E20)</f>
        <v xml:space="preserve"> </v>
      </c>
      <c r="AN90" s="271"/>
      <c r="AO90" s="271"/>
      <c r="AP90" s="271"/>
      <c r="AQ90" s="36"/>
      <c r="AR90" s="39"/>
      <c r="AS90" s="274"/>
      <c r="AT90" s="275"/>
      <c r="AU90" s="69"/>
      <c r="AV90" s="69"/>
      <c r="AW90" s="69"/>
      <c r="AX90" s="69"/>
      <c r="AY90" s="69"/>
      <c r="AZ90" s="69"/>
      <c r="BA90" s="69"/>
      <c r="BB90" s="69"/>
      <c r="BC90" s="69"/>
      <c r="BD90" s="70"/>
      <c r="BE90" s="34"/>
    </row>
    <row r="91" spans="1:91" s="2" customFormat="1" ht="10.9" customHeight="1">
      <c r="A91" s="34"/>
      <c r="B91" s="35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9"/>
      <c r="AS91" s="276"/>
      <c r="AT91" s="277"/>
      <c r="AU91" s="71"/>
      <c r="AV91" s="71"/>
      <c r="AW91" s="71"/>
      <c r="AX91" s="71"/>
      <c r="AY91" s="71"/>
      <c r="AZ91" s="71"/>
      <c r="BA91" s="71"/>
      <c r="BB91" s="71"/>
      <c r="BC91" s="71"/>
      <c r="BD91" s="72"/>
      <c r="BE91" s="34"/>
    </row>
    <row r="92" spans="1:91" s="2" customFormat="1" ht="29.25" customHeight="1">
      <c r="A92" s="34"/>
      <c r="B92" s="35"/>
      <c r="C92" s="278" t="s">
        <v>56</v>
      </c>
      <c r="D92" s="279"/>
      <c r="E92" s="279"/>
      <c r="F92" s="279"/>
      <c r="G92" s="279"/>
      <c r="H92" s="73"/>
      <c r="I92" s="280" t="s">
        <v>57</v>
      </c>
      <c r="J92" s="279"/>
      <c r="K92" s="279"/>
      <c r="L92" s="279"/>
      <c r="M92" s="279"/>
      <c r="N92" s="279"/>
      <c r="O92" s="279"/>
      <c r="P92" s="279"/>
      <c r="Q92" s="279"/>
      <c r="R92" s="279"/>
      <c r="S92" s="279"/>
      <c r="T92" s="279"/>
      <c r="U92" s="279"/>
      <c r="V92" s="279"/>
      <c r="W92" s="279"/>
      <c r="X92" s="279"/>
      <c r="Y92" s="279"/>
      <c r="Z92" s="279"/>
      <c r="AA92" s="279"/>
      <c r="AB92" s="279"/>
      <c r="AC92" s="279"/>
      <c r="AD92" s="279"/>
      <c r="AE92" s="279"/>
      <c r="AF92" s="279"/>
      <c r="AG92" s="281" t="s">
        <v>58</v>
      </c>
      <c r="AH92" s="279"/>
      <c r="AI92" s="279"/>
      <c r="AJ92" s="279"/>
      <c r="AK92" s="279"/>
      <c r="AL92" s="279"/>
      <c r="AM92" s="279"/>
      <c r="AN92" s="280" t="s">
        <v>59</v>
      </c>
      <c r="AO92" s="279"/>
      <c r="AP92" s="282"/>
      <c r="AQ92" s="74" t="s">
        <v>60</v>
      </c>
      <c r="AR92" s="39"/>
      <c r="AS92" s="75" t="s">
        <v>61</v>
      </c>
      <c r="AT92" s="76" t="s">
        <v>62</v>
      </c>
      <c r="AU92" s="76" t="s">
        <v>63</v>
      </c>
      <c r="AV92" s="76" t="s">
        <v>64</v>
      </c>
      <c r="AW92" s="76" t="s">
        <v>65</v>
      </c>
      <c r="AX92" s="76" t="s">
        <v>66</v>
      </c>
      <c r="AY92" s="76" t="s">
        <v>67</v>
      </c>
      <c r="AZ92" s="76" t="s">
        <v>68</v>
      </c>
      <c r="BA92" s="76" t="s">
        <v>69</v>
      </c>
      <c r="BB92" s="76" t="s">
        <v>70</v>
      </c>
      <c r="BC92" s="76" t="s">
        <v>71</v>
      </c>
      <c r="BD92" s="77" t="s">
        <v>72</v>
      </c>
      <c r="BE92" s="34"/>
    </row>
    <row r="93" spans="1:91" s="2" customFormat="1" ht="10.9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9"/>
      <c r="AS93" s="78"/>
      <c r="AT93" s="79"/>
      <c r="AU93" s="79"/>
      <c r="AV93" s="79"/>
      <c r="AW93" s="79"/>
      <c r="AX93" s="79"/>
      <c r="AY93" s="79"/>
      <c r="AZ93" s="79"/>
      <c r="BA93" s="79"/>
      <c r="BB93" s="79"/>
      <c r="BC93" s="79"/>
      <c r="BD93" s="80"/>
      <c r="BE93" s="34"/>
    </row>
    <row r="94" spans="1:91" s="6" customFormat="1" ht="32.450000000000003" customHeight="1">
      <c r="B94" s="81"/>
      <c r="C94" s="82" t="s">
        <v>73</v>
      </c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286">
        <f>ROUND(SUM(AG95:AG96),2)</f>
        <v>0</v>
      </c>
      <c r="AH94" s="286"/>
      <c r="AI94" s="286"/>
      <c r="AJ94" s="286"/>
      <c r="AK94" s="286"/>
      <c r="AL94" s="286"/>
      <c r="AM94" s="286"/>
      <c r="AN94" s="287">
        <f>SUM(AG94,AT94)</f>
        <v>0</v>
      </c>
      <c r="AO94" s="287"/>
      <c r="AP94" s="287"/>
      <c r="AQ94" s="85" t="s">
        <v>1</v>
      </c>
      <c r="AR94" s="86"/>
      <c r="AS94" s="87">
        <f>ROUND(SUM(AS95:AS96),2)</f>
        <v>0</v>
      </c>
      <c r="AT94" s="88">
        <f>ROUND(SUM(AV94:AW94),2)</f>
        <v>0</v>
      </c>
      <c r="AU94" s="89">
        <f>ROUND(SUM(AU95:AU96),5)</f>
        <v>0</v>
      </c>
      <c r="AV94" s="88">
        <f>ROUND(AZ94*L29,2)</f>
        <v>0</v>
      </c>
      <c r="AW94" s="88">
        <f>ROUND(BA94*L30,2)</f>
        <v>0</v>
      </c>
      <c r="AX94" s="88">
        <f>ROUND(BB94*L29,2)</f>
        <v>0</v>
      </c>
      <c r="AY94" s="88">
        <f>ROUND(BC94*L30,2)</f>
        <v>0</v>
      </c>
      <c r="AZ94" s="88">
        <f>ROUND(SUM(AZ95:AZ96),2)</f>
        <v>0</v>
      </c>
      <c r="BA94" s="88">
        <f>ROUND(SUM(BA95:BA96),2)</f>
        <v>0</v>
      </c>
      <c r="BB94" s="88">
        <f>ROUND(SUM(BB95:BB96),2)</f>
        <v>0</v>
      </c>
      <c r="BC94" s="88">
        <f>ROUND(SUM(BC95:BC96),2)</f>
        <v>0</v>
      </c>
      <c r="BD94" s="90">
        <f>ROUND(SUM(BD95:BD96),2)</f>
        <v>0</v>
      </c>
      <c r="BS94" s="91" t="s">
        <v>74</v>
      </c>
      <c r="BT94" s="91" t="s">
        <v>75</v>
      </c>
      <c r="BU94" s="92" t="s">
        <v>76</v>
      </c>
      <c r="BV94" s="91" t="s">
        <v>77</v>
      </c>
      <c r="BW94" s="91" t="s">
        <v>5</v>
      </c>
      <c r="BX94" s="91" t="s">
        <v>78</v>
      </c>
      <c r="CL94" s="91" t="s">
        <v>1</v>
      </c>
    </row>
    <row r="95" spans="1:91" s="7" customFormat="1" ht="16.5" customHeight="1">
      <c r="A95" s="93" t="s">
        <v>79</v>
      </c>
      <c r="B95" s="94"/>
      <c r="C95" s="95"/>
      <c r="D95" s="285" t="s">
        <v>80</v>
      </c>
      <c r="E95" s="285"/>
      <c r="F95" s="285"/>
      <c r="G95" s="285"/>
      <c r="H95" s="285"/>
      <c r="I95" s="96"/>
      <c r="J95" s="285" t="s">
        <v>81</v>
      </c>
      <c r="K95" s="285"/>
      <c r="L95" s="285"/>
      <c r="M95" s="285"/>
      <c r="N95" s="285"/>
      <c r="O95" s="285"/>
      <c r="P95" s="285"/>
      <c r="Q95" s="285"/>
      <c r="R95" s="285"/>
      <c r="S95" s="285"/>
      <c r="T95" s="285"/>
      <c r="U95" s="285"/>
      <c r="V95" s="285"/>
      <c r="W95" s="285"/>
      <c r="X95" s="285"/>
      <c r="Y95" s="285"/>
      <c r="Z95" s="285"/>
      <c r="AA95" s="285"/>
      <c r="AB95" s="285"/>
      <c r="AC95" s="285"/>
      <c r="AD95" s="285"/>
      <c r="AE95" s="285"/>
      <c r="AF95" s="285"/>
      <c r="AG95" s="283">
        <f>'1_K - Koupelna'!J30</f>
        <v>0</v>
      </c>
      <c r="AH95" s="284"/>
      <c r="AI95" s="284"/>
      <c r="AJ95" s="284"/>
      <c r="AK95" s="284"/>
      <c r="AL95" s="284"/>
      <c r="AM95" s="284"/>
      <c r="AN95" s="283">
        <f>SUM(AG95,AT95)</f>
        <v>0</v>
      </c>
      <c r="AO95" s="284"/>
      <c r="AP95" s="284"/>
      <c r="AQ95" s="97" t="s">
        <v>82</v>
      </c>
      <c r="AR95" s="98"/>
      <c r="AS95" s="99">
        <v>0</v>
      </c>
      <c r="AT95" s="100">
        <f>ROUND(SUM(AV95:AW95),2)</f>
        <v>0</v>
      </c>
      <c r="AU95" s="101">
        <f>'1_K - Koupelna'!P136</f>
        <v>0</v>
      </c>
      <c r="AV95" s="100">
        <f>'1_K - Koupelna'!J33</f>
        <v>0</v>
      </c>
      <c r="AW95" s="100">
        <f>'1_K - Koupelna'!J34</f>
        <v>0</v>
      </c>
      <c r="AX95" s="100">
        <f>'1_K - Koupelna'!J35</f>
        <v>0</v>
      </c>
      <c r="AY95" s="100">
        <f>'1_K - Koupelna'!J36</f>
        <v>0</v>
      </c>
      <c r="AZ95" s="100">
        <f>'1_K - Koupelna'!F33</f>
        <v>0</v>
      </c>
      <c r="BA95" s="100">
        <f>'1_K - Koupelna'!F34</f>
        <v>0</v>
      </c>
      <c r="BB95" s="100">
        <f>'1_K - Koupelna'!F35</f>
        <v>0</v>
      </c>
      <c r="BC95" s="100">
        <f>'1_K - Koupelna'!F36</f>
        <v>0</v>
      </c>
      <c r="BD95" s="102">
        <f>'1_K - Koupelna'!F37</f>
        <v>0</v>
      </c>
      <c r="BT95" s="103" t="s">
        <v>83</v>
      </c>
      <c r="BV95" s="103" t="s">
        <v>77</v>
      </c>
      <c r="BW95" s="103" t="s">
        <v>84</v>
      </c>
      <c r="BX95" s="103" t="s">
        <v>5</v>
      </c>
      <c r="CL95" s="103" t="s">
        <v>1</v>
      </c>
      <c r="CM95" s="103" t="s">
        <v>83</v>
      </c>
    </row>
    <row r="96" spans="1:91" s="7" customFormat="1" ht="16.5" customHeight="1">
      <c r="A96" s="93" t="s">
        <v>79</v>
      </c>
      <c r="B96" s="94"/>
      <c r="C96" s="95"/>
      <c r="D96" s="285" t="s">
        <v>85</v>
      </c>
      <c r="E96" s="285"/>
      <c r="F96" s="285"/>
      <c r="G96" s="285"/>
      <c r="H96" s="285"/>
      <c r="I96" s="96"/>
      <c r="J96" s="285" t="s">
        <v>86</v>
      </c>
      <c r="K96" s="285"/>
      <c r="L96" s="285"/>
      <c r="M96" s="285"/>
      <c r="N96" s="285"/>
      <c r="O96" s="285"/>
      <c r="P96" s="285"/>
      <c r="Q96" s="285"/>
      <c r="R96" s="285"/>
      <c r="S96" s="285"/>
      <c r="T96" s="285"/>
      <c r="U96" s="285"/>
      <c r="V96" s="285"/>
      <c r="W96" s="285"/>
      <c r="X96" s="285"/>
      <c r="Y96" s="285"/>
      <c r="Z96" s="285"/>
      <c r="AA96" s="285"/>
      <c r="AB96" s="285"/>
      <c r="AC96" s="285"/>
      <c r="AD96" s="285"/>
      <c r="AE96" s="285"/>
      <c r="AF96" s="285"/>
      <c r="AG96" s="283">
        <f>'2_P - Ložnice'!J30</f>
        <v>0</v>
      </c>
      <c r="AH96" s="284"/>
      <c r="AI96" s="284"/>
      <c r="AJ96" s="284"/>
      <c r="AK96" s="284"/>
      <c r="AL96" s="284"/>
      <c r="AM96" s="284"/>
      <c r="AN96" s="283">
        <f>SUM(AG96,AT96)</f>
        <v>0</v>
      </c>
      <c r="AO96" s="284"/>
      <c r="AP96" s="284"/>
      <c r="AQ96" s="97" t="s">
        <v>82</v>
      </c>
      <c r="AR96" s="98"/>
      <c r="AS96" s="104">
        <v>0</v>
      </c>
      <c r="AT96" s="105">
        <f>ROUND(SUM(AV96:AW96),2)</f>
        <v>0</v>
      </c>
      <c r="AU96" s="106">
        <f>'2_P - Ložnice'!P124</f>
        <v>0</v>
      </c>
      <c r="AV96" s="105">
        <f>'2_P - Ložnice'!J33</f>
        <v>0</v>
      </c>
      <c r="AW96" s="105">
        <f>'2_P - Ložnice'!J34</f>
        <v>0</v>
      </c>
      <c r="AX96" s="105">
        <f>'2_P - Ložnice'!J35</f>
        <v>0</v>
      </c>
      <c r="AY96" s="105">
        <f>'2_P - Ložnice'!J36</f>
        <v>0</v>
      </c>
      <c r="AZ96" s="105">
        <f>'2_P - Ložnice'!F33</f>
        <v>0</v>
      </c>
      <c r="BA96" s="105">
        <f>'2_P - Ložnice'!F34</f>
        <v>0</v>
      </c>
      <c r="BB96" s="105">
        <f>'2_P - Ložnice'!F35</f>
        <v>0</v>
      </c>
      <c r="BC96" s="105">
        <f>'2_P - Ložnice'!F36</f>
        <v>0</v>
      </c>
      <c r="BD96" s="107">
        <f>'2_P - Ložnice'!F37</f>
        <v>0</v>
      </c>
      <c r="BT96" s="103" t="s">
        <v>83</v>
      </c>
      <c r="BV96" s="103" t="s">
        <v>77</v>
      </c>
      <c r="BW96" s="103" t="s">
        <v>87</v>
      </c>
      <c r="BX96" s="103" t="s">
        <v>5</v>
      </c>
      <c r="CL96" s="103" t="s">
        <v>1</v>
      </c>
      <c r="CM96" s="103" t="s">
        <v>83</v>
      </c>
    </row>
    <row r="97" spans="1:57" s="2" customFormat="1" ht="30" customHeight="1">
      <c r="A97" s="34"/>
      <c r="B97" s="35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9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</row>
    <row r="98" spans="1:57" s="2" customFormat="1" ht="6.95" customHeight="1">
      <c r="A98" s="34"/>
      <c r="B98" s="54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5"/>
      <c r="AI98" s="55"/>
      <c r="AJ98" s="55"/>
      <c r="AK98" s="55"/>
      <c r="AL98" s="55"/>
      <c r="AM98" s="55"/>
      <c r="AN98" s="55"/>
      <c r="AO98" s="55"/>
      <c r="AP98" s="55"/>
      <c r="AQ98" s="55"/>
      <c r="AR98" s="39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</row>
  </sheetData>
  <sheetProtection algorithmName="SHA-512" hashValue="Eg+jIZK0bus1LUrrtXDzN1+Sz2fSzCpSXFy91UfBsmUMvCVauE6H32PF36eK7/z3JChLtsSPpr/pkWmN8Usv6A==" saltValue="Ng7LA8jURLBDym9gZyN2v64xlvdZfKPgYHONsNCMRQy6dAID3gSVVH7g4DOF4Tn9X64f1lmgOjOwS4VK1xrQ0Q==" spinCount="100000" sheet="1" objects="1" scenarios="1" formatColumns="0" formatRows="0"/>
  <mergeCells count="46">
    <mergeCell ref="AR2:BE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1_K - Koupelna'!C2" display="/"/>
    <hyperlink ref="A96" location="'2_P - Ložnice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06"/>
  <sheetViews>
    <sheetView showGridLines="0" tabSelected="1" topLeftCell="A7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AT2" s="17" t="s">
        <v>84</v>
      </c>
    </row>
    <row r="3" spans="1:46" s="1" customFormat="1" ht="6.95" customHeight="1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20"/>
      <c r="AT3" s="17" t="s">
        <v>83</v>
      </c>
    </row>
    <row r="4" spans="1:46" s="1" customFormat="1" ht="24.95" customHeight="1">
      <c r="B4" s="20"/>
      <c r="D4" s="110" t="s">
        <v>88</v>
      </c>
      <c r="L4" s="20"/>
      <c r="M4" s="111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12" t="s">
        <v>15</v>
      </c>
      <c r="L6" s="20"/>
    </row>
    <row r="7" spans="1:46" s="1" customFormat="1" ht="16.5" customHeight="1">
      <c r="B7" s="20"/>
      <c r="E7" s="289" t="str">
        <f>'Rekapitulace stavby'!K6</f>
        <v>úprava bytu č. 5, ul. Tvorkovských 9, Ostrava</v>
      </c>
      <c r="F7" s="290"/>
      <c r="G7" s="290"/>
      <c r="H7" s="290"/>
      <c r="L7" s="20"/>
    </row>
    <row r="8" spans="1:46" s="2" customFormat="1" ht="12" customHeight="1">
      <c r="A8" s="34"/>
      <c r="B8" s="39"/>
      <c r="C8" s="34"/>
      <c r="D8" s="112" t="s">
        <v>89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291" t="s">
        <v>90</v>
      </c>
      <c r="F9" s="292"/>
      <c r="G9" s="292"/>
      <c r="H9" s="292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2" t="s">
        <v>17</v>
      </c>
      <c r="E11" s="34"/>
      <c r="F11" s="113" t="s">
        <v>1</v>
      </c>
      <c r="G11" s="34"/>
      <c r="H11" s="34"/>
      <c r="I11" s="112" t="s">
        <v>18</v>
      </c>
      <c r="J11" s="11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2" t="s">
        <v>19</v>
      </c>
      <c r="E12" s="34"/>
      <c r="F12" s="113" t="s">
        <v>20</v>
      </c>
      <c r="G12" s="34"/>
      <c r="H12" s="34"/>
      <c r="I12" s="112" t="s">
        <v>21</v>
      </c>
      <c r="J12" s="114" t="str">
        <f>'Rekapitulace stavby'!AN8</f>
        <v>16.2.2022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2" t="s">
        <v>23</v>
      </c>
      <c r="E14" s="34"/>
      <c r="F14" s="34"/>
      <c r="G14" s="34"/>
      <c r="H14" s="34"/>
      <c r="I14" s="112" t="s">
        <v>24</v>
      </c>
      <c r="J14" s="113" t="s">
        <v>1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3" t="s">
        <v>25</v>
      </c>
      <c r="F15" s="34"/>
      <c r="G15" s="34"/>
      <c r="H15" s="34"/>
      <c r="I15" s="112" t="s">
        <v>26</v>
      </c>
      <c r="J15" s="113" t="s">
        <v>1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2" t="s">
        <v>27</v>
      </c>
      <c r="E17" s="34"/>
      <c r="F17" s="34"/>
      <c r="G17" s="34"/>
      <c r="H17" s="34"/>
      <c r="I17" s="112" t="s">
        <v>24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293" t="str">
        <f>'Rekapitulace stavby'!E14</f>
        <v>Vyplň údaj</v>
      </c>
      <c r="F18" s="294"/>
      <c r="G18" s="294"/>
      <c r="H18" s="294"/>
      <c r="I18" s="112" t="s">
        <v>26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2" t="s">
        <v>29</v>
      </c>
      <c r="E20" s="34"/>
      <c r="F20" s="34"/>
      <c r="G20" s="34"/>
      <c r="H20" s="34"/>
      <c r="I20" s="112" t="s">
        <v>24</v>
      </c>
      <c r="J20" s="113" t="str">
        <f>IF('Rekapitulace stavby'!AN16="","",'Rekapitulace stavby'!AN16)</f>
        <v/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3" t="str">
        <f>IF('Rekapitulace stavby'!E17="","",'Rekapitulace stavby'!E17)</f>
        <v xml:space="preserve"> </v>
      </c>
      <c r="F21" s="34"/>
      <c r="G21" s="34"/>
      <c r="H21" s="34"/>
      <c r="I21" s="112" t="s">
        <v>26</v>
      </c>
      <c r="J21" s="113" t="str">
        <f>IF('Rekapitulace stavby'!AN17="","",'Rekapitulace stavby'!AN17)</f>
        <v/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2" t="s">
        <v>31</v>
      </c>
      <c r="E23" s="34"/>
      <c r="F23" s="34"/>
      <c r="G23" s="34"/>
      <c r="H23" s="34"/>
      <c r="I23" s="112" t="s">
        <v>24</v>
      </c>
      <c r="J23" s="113" t="str">
        <f>IF('Rekapitulace stavby'!AN19="","",'Rekapitulace stavby'!AN19)</f>
        <v/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3" t="str">
        <f>IF('Rekapitulace stavby'!E20="","",'Rekapitulace stavby'!E20)</f>
        <v xml:space="preserve"> </v>
      </c>
      <c r="F24" s="34"/>
      <c r="G24" s="34"/>
      <c r="H24" s="34"/>
      <c r="I24" s="112" t="s">
        <v>26</v>
      </c>
      <c r="J24" s="113" t="str">
        <f>IF('Rekapitulace stavby'!AN20="","",'Rekapitulace stavby'!AN20)</f>
        <v/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2" t="s">
        <v>33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5"/>
      <c r="B27" s="116"/>
      <c r="C27" s="115"/>
      <c r="D27" s="115"/>
      <c r="E27" s="295" t="s">
        <v>1</v>
      </c>
      <c r="F27" s="295"/>
      <c r="G27" s="295"/>
      <c r="H27" s="295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8"/>
      <c r="E29" s="118"/>
      <c r="F29" s="118"/>
      <c r="G29" s="118"/>
      <c r="H29" s="118"/>
      <c r="I29" s="118"/>
      <c r="J29" s="118"/>
      <c r="K29" s="118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9" t="s">
        <v>35</v>
      </c>
      <c r="E30" s="34"/>
      <c r="F30" s="34"/>
      <c r="G30" s="34"/>
      <c r="H30" s="34"/>
      <c r="I30" s="34"/>
      <c r="J30" s="120">
        <f>ROUND(J136,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8"/>
      <c r="E31" s="118"/>
      <c r="F31" s="118"/>
      <c r="G31" s="118"/>
      <c r="H31" s="118"/>
      <c r="I31" s="118"/>
      <c r="J31" s="118"/>
      <c r="K31" s="118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1" t="s">
        <v>37</v>
      </c>
      <c r="G32" s="34"/>
      <c r="H32" s="34"/>
      <c r="I32" s="121" t="s">
        <v>36</v>
      </c>
      <c r="J32" s="121" t="s">
        <v>38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2" t="s">
        <v>39</v>
      </c>
      <c r="E33" s="112" t="s">
        <v>40</v>
      </c>
      <c r="F33" s="123">
        <f>ROUND((SUM(BE136:BE305)),  2)</f>
        <v>0</v>
      </c>
      <c r="G33" s="34"/>
      <c r="H33" s="34"/>
      <c r="I33" s="124">
        <v>0.21</v>
      </c>
      <c r="J33" s="123">
        <f>ROUND(((SUM(BE136:BE305))*I33),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2" t="s">
        <v>41</v>
      </c>
      <c r="F34" s="123">
        <f>ROUND((SUM(BF136:BF305)),  2)</f>
        <v>0</v>
      </c>
      <c r="G34" s="34"/>
      <c r="H34" s="34"/>
      <c r="I34" s="124">
        <v>0.15</v>
      </c>
      <c r="J34" s="123">
        <f>ROUND(((SUM(BF136:BF305))*I34),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2" t="s">
        <v>42</v>
      </c>
      <c r="F35" s="123">
        <f>ROUND((SUM(BG136:BG305)),  2)</f>
        <v>0</v>
      </c>
      <c r="G35" s="34"/>
      <c r="H35" s="34"/>
      <c r="I35" s="124">
        <v>0.21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2" t="s">
        <v>43</v>
      </c>
      <c r="F36" s="123">
        <f>ROUND((SUM(BH136:BH305)),  2)</f>
        <v>0</v>
      </c>
      <c r="G36" s="34"/>
      <c r="H36" s="34"/>
      <c r="I36" s="124">
        <v>0.15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2" t="s">
        <v>44</v>
      </c>
      <c r="F37" s="123">
        <f>ROUND((SUM(BI136:BI305)),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5"/>
      <c r="D39" s="126" t="s">
        <v>45</v>
      </c>
      <c r="E39" s="127"/>
      <c r="F39" s="127"/>
      <c r="G39" s="128" t="s">
        <v>46</v>
      </c>
      <c r="H39" s="129" t="s">
        <v>47</v>
      </c>
      <c r="I39" s="127"/>
      <c r="J39" s="130">
        <f>SUM(J30:J37)</f>
        <v>0</v>
      </c>
      <c r="K39" s="131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1"/>
      <c r="D50" s="132" t="s">
        <v>48</v>
      </c>
      <c r="E50" s="133"/>
      <c r="F50" s="133"/>
      <c r="G50" s="132" t="s">
        <v>49</v>
      </c>
      <c r="H50" s="133"/>
      <c r="I50" s="133"/>
      <c r="J50" s="133"/>
      <c r="K50" s="133"/>
      <c r="L50" s="51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4"/>
      <c r="B61" s="39"/>
      <c r="C61" s="34"/>
      <c r="D61" s="134" t="s">
        <v>50</v>
      </c>
      <c r="E61" s="135"/>
      <c r="F61" s="136" t="s">
        <v>51</v>
      </c>
      <c r="G61" s="134" t="s">
        <v>50</v>
      </c>
      <c r="H61" s="135"/>
      <c r="I61" s="135"/>
      <c r="J61" s="137" t="s">
        <v>51</v>
      </c>
      <c r="K61" s="135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4"/>
      <c r="B65" s="39"/>
      <c r="C65" s="34"/>
      <c r="D65" s="132" t="s">
        <v>52</v>
      </c>
      <c r="E65" s="138"/>
      <c r="F65" s="138"/>
      <c r="G65" s="132" t="s">
        <v>53</v>
      </c>
      <c r="H65" s="138"/>
      <c r="I65" s="138"/>
      <c r="J65" s="138"/>
      <c r="K65" s="138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4"/>
      <c r="B76" s="39"/>
      <c r="C76" s="34"/>
      <c r="D76" s="134" t="s">
        <v>50</v>
      </c>
      <c r="E76" s="135"/>
      <c r="F76" s="136" t="s">
        <v>51</v>
      </c>
      <c r="G76" s="134" t="s">
        <v>50</v>
      </c>
      <c r="H76" s="135"/>
      <c r="I76" s="135"/>
      <c r="J76" s="137" t="s">
        <v>51</v>
      </c>
      <c r="K76" s="135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91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15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customHeight="1">
      <c r="A85" s="34"/>
      <c r="B85" s="35"/>
      <c r="C85" s="36"/>
      <c r="D85" s="36"/>
      <c r="E85" s="296" t="str">
        <f>E7</f>
        <v>úprava bytu č. 5, ul. Tvorkovských 9, Ostrava</v>
      </c>
      <c r="F85" s="297"/>
      <c r="G85" s="297"/>
      <c r="H85" s="297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89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67" t="str">
        <f>E9</f>
        <v>1_K - Koupelna</v>
      </c>
      <c r="F87" s="298"/>
      <c r="G87" s="298"/>
      <c r="H87" s="298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19</v>
      </c>
      <c r="D89" s="36"/>
      <c r="E89" s="36"/>
      <c r="F89" s="27" t="str">
        <f>F12</f>
        <v>Tvorkovských 9, byt č. 5, 3.NP</v>
      </c>
      <c r="G89" s="36"/>
      <c r="H89" s="36"/>
      <c r="I89" s="29" t="s">
        <v>21</v>
      </c>
      <c r="J89" s="66" t="str">
        <f>IF(J12="","",J12)</f>
        <v>16.2.2022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2" customHeight="1">
      <c r="A91" s="34"/>
      <c r="B91" s="35"/>
      <c r="C91" s="29" t="s">
        <v>23</v>
      </c>
      <c r="D91" s="36"/>
      <c r="E91" s="36"/>
      <c r="F91" s="27" t="str">
        <f>E15</f>
        <v>Fontána po.</v>
      </c>
      <c r="G91" s="36"/>
      <c r="H91" s="36"/>
      <c r="I91" s="29" t="s">
        <v>29</v>
      </c>
      <c r="J91" s="32" t="str">
        <f>E21</f>
        <v xml:space="preserve"> 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29" t="s">
        <v>27</v>
      </c>
      <c r="D92" s="36"/>
      <c r="E92" s="36"/>
      <c r="F92" s="27" t="str">
        <f>IF(E18="","",E18)</f>
        <v>Vyplň údaj</v>
      </c>
      <c r="G92" s="36"/>
      <c r="H92" s="36"/>
      <c r="I92" s="29" t="s">
        <v>31</v>
      </c>
      <c r="J92" s="32" t="str">
        <f>E24</f>
        <v xml:space="preserve"> 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43" t="s">
        <v>92</v>
      </c>
      <c r="D94" s="144"/>
      <c r="E94" s="144"/>
      <c r="F94" s="144"/>
      <c r="G94" s="144"/>
      <c r="H94" s="144"/>
      <c r="I94" s="144"/>
      <c r="J94" s="145" t="s">
        <v>93</v>
      </c>
      <c r="K94" s="14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46" t="s">
        <v>94</v>
      </c>
      <c r="D96" s="36"/>
      <c r="E96" s="36"/>
      <c r="F96" s="36"/>
      <c r="G96" s="36"/>
      <c r="H96" s="36"/>
      <c r="I96" s="36"/>
      <c r="J96" s="84">
        <f>J136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95</v>
      </c>
    </row>
    <row r="97" spans="2:12" s="9" customFormat="1" ht="24.95" customHeight="1">
      <c r="B97" s="147"/>
      <c r="C97" s="148"/>
      <c r="D97" s="149" t="s">
        <v>96</v>
      </c>
      <c r="E97" s="150"/>
      <c r="F97" s="150"/>
      <c r="G97" s="150"/>
      <c r="H97" s="150"/>
      <c r="I97" s="150"/>
      <c r="J97" s="151">
        <f>J137</f>
        <v>0</v>
      </c>
      <c r="K97" s="148"/>
      <c r="L97" s="152"/>
    </row>
    <row r="98" spans="2:12" s="10" customFormat="1" ht="19.899999999999999" customHeight="1">
      <c r="B98" s="153"/>
      <c r="C98" s="154"/>
      <c r="D98" s="155" t="s">
        <v>97</v>
      </c>
      <c r="E98" s="156"/>
      <c r="F98" s="156"/>
      <c r="G98" s="156"/>
      <c r="H98" s="156"/>
      <c r="I98" s="156"/>
      <c r="J98" s="157">
        <f>J138</f>
        <v>0</v>
      </c>
      <c r="K98" s="154"/>
      <c r="L98" s="158"/>
    </row>
    <row r="99" spans="2:12" s="10" customFormat="1" ht="19.899999999999999" customHeight="1">
      <c r="B99" s="153"/>
      <c r="C99" s="154"/>
      <c r="D99" s="155" t="s">
        <v>98</v>
      </c>
      <c r="E99" s="156"/>
      <c r="F99" s="156"/>
      <c r="G99" s="156"/>
      <c r="H99" s="156"/>
      <c r="I99" s="156"/>
      <c r="J99" s="157">
        <f>J151</f>
        <v>0</v>
      </c>
      <c r="K99" s="154"/>
      <c r="L99" s="158"/>
    </row>
    <row r="100" spans="2:12" s="10" customFormat="1" ht="19.899999999999999" customHeight="1">
      <c r="B100" s="153"/>
      <c r="C100" s="154"/>
      <c r="D100" s="155" t="s">
        <v>99</v>
      </c>
      <c r="E100" s="156"/>
      <c r="F100" s="156"/>
      <c r="G100" s="156"/>
      <c r="H100" s="156"/>
      <c r="I100" s="156"/>
      <c r="J100" s="157">
        <f>J158</f>
        <v>0</v>
      </c>
      <c r="K100" s="154"/>
      <c r="L100" s="158"/>
    </row>
    <row r="101" spans="2:12" s="9" customFormat="1" ht="24.95" customHeight="1">
      <c r="B101" s="147"/>
      <c r="C101" s="148"/>
      <c r="D101" s="149" t="s">
        <v>100</v>
      </c>
      <c r="E101" s="150"/>
      <c r="F101" s="150"/>
      <c r="G101" s="150"/>
      <c r="H101" s="150"/>
      <c r="I101" s="150"/>
      <c r="J101" s="151">
        <f>J169</f>
        <v>0</v>
      </c>
      <c r="K101" s="148"/>
      <c r="L101" s="152"/>
    </row>
    <row r="102" spans="2:12" s="10" customFormat="1" ht="19.899999999999999" customHeight="1">
      <c r="B102" s="153"/>
      <c r="C102" s="154"/>
      <c r="D102" s="155" t="s">
        <v>101</v>
      </c>
      <c r="E102" s="156"/>
      <c r="F102" s="156"/>
      <c r="G102" s="156"/>
      <c r="H102" s="156"/>
      <c r="I102" s="156"/>
      <c r="J102" s="157">
        <f>J170</f>
        <v>0</v>
      </c>
      <c r="K102" s="154"/>
      <c r="L102" s="158"/>
    </row>
    <row r="103" spans="2:12" s="10" customFormat="1" ht="19.899999999999999" customHeight="1">
      <c r="B103" s="153"/>
      <c r="C103" s="154"/>
      <c r="D103" s="155" t="s">
        <v>102</v>
      </c>
      <c r="E103" s="156"/>
      <c r="F103" s="156"/>
      <c r="G103" s="156"/>
      <c r="H103" s="156"/>
      <c r="I103" s="156"/>
      <c r="J103" s="157">
        <f>J182</f>
        <v>0</v>
      </c>
      <c r="K103" s="154"/>
      <c r="L103" s="158"/>
    </row>
    <row r="104" spans="2:12" s="10" customFormat="1" ht="19.899999999999999" customHeight="1">
      <c r="B104" s="153"/>
      <c r="C104" s="154"/>
      <c r="D104" s="155" t="s">
        <v>103</v>
      </c>
      <c r="E104" s="156"/>
      <c r="F104" s="156"/>
      <c r="G104" s="156"/>
      <c r="H104" s="156"/>
      <c r="I104" s="156"/>
      <c r="J104" s="157">
        <f>J190</f>
        <v>0</v>
      </c>
      <c r="K104" s="154"/>
      <c r="L104" s="158"/>
    </row>
    <row r="105" spans="2:12" s="10" customFormat="1" ht="19.899999999999999" customHeight="1">
      <c r="B105" s="153"/>
      <c r="C105" s="154"/>
      <c r="D105" s="155" t="s">
        <v>104</v>
      </c>
      <c r="E105" s="156"/>
      <c r="F105" s="156"/>
      <c r="G105" s="156"/>
      <c r="H105" s="156"/>
      <c r="I105" s="156"/>
      <c r="J105" s="157">
        <f>J195</f>
        <v>0</v>
      </c>
      <c r="K105" s="154"/>
      <c r="L105" s="158"/>
    </row>
    <row r="106" spans="2:12" s="10" customFormat="1" ht="19.899999999999999" customHeight="1">
      <c r="B106" s="153"/>
      <c r="C106" s="154"/>
      <c r="D106" s="155" t="s">
        <v>105</v>
      </c>
      <c r="E106" s="156"/>
      <c r="F106" s="156"/>
      <c r="G106" s="156"/>
      <c r="H106" s="156"/>
      <c r="I106" s="156"/>
      <c r="J106" s="157">
        <f>J213</f>
        <v>0</v>
      </c>
      <c r="K106" s="154"/>
      <c r="L106" s="158"/>
    </row>
    <row r="107" spans="2:12" s="10" customFormat="1" ht="19.899999999999999" customHeight="1">
      <c r="B107" s="153"/>
      <c r="C107" s="154"/>
      <c r="D107" s="155" t="s">
        <v>106</v>
      </c>
      <c r="E107" s="156"/>
      <c r="F107" s="156"/>
      <c r="G107" s="156"/>
      <c r="H107" s="156"/>
      <c r="I107" s="156"/>
      <c r="J107" s="157">
        <f>J218</f>
        <v>0</v>
      </c>
      <c r="K107" s="154"/>
      <c r="L107" s="158"/>
    </row>
    <row r="108" spans="2:12" s="10" customFormat="1" ht="19.899999999999999" customHeight="1">
      <c r="B108" s="153"/>
      <c r="C108" s="154"/>
      <c r="D108" s="155" t="s">
        <v>107</v>
      </c>
      <c r="E108" s="156"/>
      <c r="F108" s="156"/>
      <c r="G108" s="156"/>
      <c r="H108" s="156"/>
      <c r="I108" s="156"/>
      <c r="J108" s="157">
        <f>J221</f>
        <v>0</v>
      </c>
      <c r="K108" s="154"/>
      <c r="L108" s="158"/>
    </row>
    <row r="109" spans="2:12" s="10" customFormat="1" ht="19.899999999999999" customHeight="1">
      <c r="B109" s="153"/>
      <c r="C109" s="154"/>
      <c r="D109" s="155" t="s">
        <v>108</v>
      </c>
      <c r="E109" s="156"/>
      <c r="F109" s="156"/>
      <c r="G109" s="156"/>
      <c r="H109" s="156"/>
      <c r="I109" s="156"/>
      <c r="J109" s="157">
        <f>J223</f>
        <v>0</v>
      </c>
      <c r="K109" s="154"/>
      <c r="L109" s="158"/>
    </row>
    <row r="110" spans="2:12" s="10" customFormat="1" ht="19.899999999999999" customHeight="1">
      <c r="B110" s="153"/>
      <c r="C110" s="154"/>
      <c r="D110" s="155" t="s">
        <v>109</v>
      </c>
      <c r="E110" s="156"/>
      <c r="F110" s="156"/>
      <c r="G110" s="156"/>
      <c r="H110" s="156"/>
      <c r="I110" s="156"/>
      <c r="J110" s="157">
        <f>J226</f>
        <v>0</v>
      </c>
      <c r="K110" s="154"/>
      <c r="L110" s="158"/>
    </row>
    <row r="111" spans="2:12" s="10" customFormat="1" ht="19.899999999999999" customHeight="1">
      <c r="B111" s="153"/>
      <c r="C111" s="154"/>
      <c r="D111" s="155" t="s">
        <v>110</v>
      </c>
      <c r="E111" s="156"/>
      <c r="F111" s="156"/>
      <c r="G111" s="156"/>
      <c r="H111" s="156"/>
      <c r="I111" s="156"/>
      <c r="J111" s="157">
        <f>J242</f>
        <v>0</v>
      </c>
      <c r="K111" s="154"/>
      <c r="L111" s="158"/>
    </row>
    <row r="112" spans="2:12" s="10" customFormat="1" ht="19.899999999999999" customHeight="1">
      <c r="B112" s="153"/>
      <c r="C112" s="154"/>
      <c r="D112" s="155" t="s">
        <v>111</v>
      </c>
      <c r="E112" s="156"/>
      <c r="F112" s="156"/>
      <c r="G112" s="156"/>
      <c r="H112" s="156"/>
      <c r="I112" s="156"/>
      <c r="J112" s="157">
        <f>J247</f>
        <v>0</v>
      </c>
      <c r="K112" s="154"/>
      <c r="L112" s="158"/>
    </row>
    <row r="113" spans="1:31" s="10" customFormat="1" ht="19.899999999999999" customHeight="1">
      <c r="B113" s="153"/>
      <c r="C113" s="154"/>
      <c r="D113" s="155" t="s">
        <v>112</v>
      </c>
      <c r="E113" s="156"/>
      <c r="F113" s="156"/>
      <c r="G113" s="156"/>
      <c r="H113" s="156"/>
      <c r="I113" s="156"/>
      <c r="J113" s="157">
        <f>J255</f>
        <v>0</v>
      </c>
      <c r="K113" s="154"/>
      <c r="L113" s="158"/>
    </row>
    <row r="114" spans="1:31" s="10" customFormat="1" ht="19.899999999999999" customHeight="1">
      <c r="B114" s="153"/>
      <c r="C114" s="154"/>
      <c r="D114" s="155" t="s">
        <v>113</v>
      </c>
      <c r="E114" s="156"/>
      <c r="F114" s="156"/>
      <c r="G114" s="156"/>
      <c r="H114" s="156"/>
      <c r="I114" s="156"/>
      <c r="J114" s="157">
        <f>J261</f>
        <v>0</v>
      </c>
      <c r="K114" s="154"/>
      <c r="L114" s="158"/>
    </row>
    <row r="115" spans="1:31" s="10" customFormat="1" ht="19.899999999999999" customHeight="1">
      <c r="B115" s="153"/>
      <c r="C115" s="154"/>
      <c r="D115" s="155" t="s">
        <v>114</v>
      </c>
      <c r="E115" s="156"/>
      <c r="F115" s="156"/>
      <c r="G115" s="156"/>
      <c r="H115" s="156"/>
      <c r="I115" s="156"/>
      <c r="J115" s="157">
        <f>J277</f>
        <v>0</v>
      </c>
      <c r="K115" s="154"/>
      <c r="L115" s="158"/>
    </row>
    <row r="116" spans="1:31" s="10" customFormat="1" ht="19.899999999999999" customHeight="1">
      <c r="B116" s="153"/>
      <c r="C116" s="154"/>
      <c r="D116" s="155" t="s">
        <v>115</v>
      </c>
      <c r="E116" s="156"/>
      <c r="F116" s="156"/>
      <c r="G116" s="156"/>
      <c r="H116" s="156"/>
      <c r="I116" s="156"/>
      <c r="J116" s="157">
        <f>J302</f>
        <v>0</v>
      </c>
      <c r="K116" s="154"/>
      <c r="L116" s="158"/>
    </row>
    <row r="117" spans="1:31" s="2" customFormat="1" ht="21.75" customHeight="1">
      <c r="A117" s="34"/>
      <c r="B117" s="35"/>
      <c r="C117" s="36"/>
      <c r="D117" s="36"/>
      <c r="E117" s="36"/>
      <c r="F117" s="36"/>
      <c r="G117" s="36"/>
      <c r="H117" s="36"/>
      <c r="I117" s="36"/>
      <c r="J117" s="36"/>
      <c r="K117" s="36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31" s="2" customFormat="1" ht="6.95" customHeight="1">
      <c r="A118" s="34"/>
      <c r="B118" s="54"/>
      <c r="C118" s="55"/>
      <c r="D118" s="55"/>
      <c r="E118" s="55"/>
      <c r="F118" s="55"/>
      <c r="G118" s="55"/>
      <c r="H118" s="55"/>
      <c r="I118" s="55"/>
      <c r="J118" s="55"/>
      <c r="K118" s="55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22" spans="1:31" s="2" customFormat="1" ht="6.95" customHeight="1">
      <c r="A122" s="34"/>
      <c r="B122" s="56"/>
      <c r="C122" s="57"/>
      <c r="D122" s="57"/>
      <c r="E122" s="57"/>
      <c r="F122" s="57"/>
      <c r="G122" s="57"/>
      <c r="H122" s="57"/>
      <c r="I122" s="57"/>
      <c r="J122" s="57"/>
      <c r="K122" s="57"/>
      <c r="L122" s="51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pans="1:31" s="2" customFormat="1" ht="24.95" customHeight="1">
      <c r="A123" s="34"/>
      <c r="B123" s="35"/>
      <c r="C123" s="23" t="s">
        <v>116</v>
      </c>
      <c r="D123" s="36"/>
      <c r="E123" s="36"/>
      <c r="F123" s="36"/>
      <c r="G123" s="36"/>
      <c r="H123" s="36"/>
      <c r="I123" s="36"/>
      <c r="J123" s="36"/>
      <c r="K123" s="36"/>
      <c r="L123" s="51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pans="1:31" s="2" customFormat="1" ht="6.95" customHeight="1">
      <c r="A124" s="34"/>
      <c r="B124" s="35"/>
      <c r="C124" s="36"/>
      <c r="D124" s="36"/>
      <c r="E124" s="36"/>
      <c r="F124" s="36"/>
      <c r="G124" s="36"/>
      <c r="H124" s="36"/>
      <c r="I124" s="36"/>
      <c r="J124" s="36"/>
      <c r="K124" s="36"/>
      <c r="L124" s="51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pans="1:31" s="2" customFormat="1" ht="12" customHeight="1">
      <c r="A125" s="34"/>
      <c r="B125" s="35"/>
      <c r="C125" s="29" t="s">
        <v>15</v>
      </c>
      <c r="D125" s="36"/>
      <c r="E125" s="36"/>
      <c r="F125" s="36"/>
      <c r="G125" s="36"/>
      <c r="H125" s="36"/>
      <c r="I125" s="36"/>
      <c r="J125" s="36"/>
      <c r="K125" s="36"/>
      <c r="L125" s="51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pans="1:31" s="2" customFormat="1" ht="16.5" customHeight="1">
      <c r="A126" s="34"/>
      <c r="B126" s="35"/>
      <c r="C126" s="36"/>
      <c r="D126" s="36"/>
      <c r="E126" s="296" t="str">
        <f>E7</f>
        <v>úprava bytu č. 5, ul. Tvorkovských 9, Ostrava</v>
      </c>
      <c r="F126" s="297"/>
      <c r="G126" s="297"/>
      <c r="H126" s="297"/>
      <c r="I126" s="36"/>
      <c r="J126" s="36"/>
      <c r="K126" s="36"/>
      <c r="L126" s="51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pans="1:31" s="2" customFormat="1" ht="12" customHeight="1">
      <c r="A127" s="34"/>
      <c r="B127" s="35"/>
      <c r="C127" s="29" t="s">
        <v>89</v>
      </c>
      <c r="D127" s="36"/>
      <c r="E127" s="36"/>
      <c r="F127" s="36"/>
      <c r="G127" s="36"/>
      <c r="H127" s="36"/>
      <c r="I127" s="36"/>
      <c r="J127" s="36"/>
      <c r="K127" s="36"/>
      <c r="L127" s="51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pans="1:31" s="2" customFormat="1" ht="16.5" customHeight="1">
      <c r="A128" s="34"/>
      <c r="B128" s="35"/>
      <c r="C128" s="36"/>
      <c r="D128" s="36"/>
      <c r="E128" s="267" t="str">
        <f>E9</f>
        <v>1_K - Koupelna</v>
      </c>
      <c r="F128" s="298"/>
      <c r="G128" s="298"/>
      <c r="H128" s="298"/>
      <c r="I128" s="36"/>
      <c r="J128" s="36"/>
      <c r="K128" s="36"/>
      <c r="L128" s="51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</row>
    <row r="129" spans="1:65" s="2" customFormat="1" ht="6.95" customHeight="1">
      <c r="A129" s="34"/>
      <c r="B129" s="35"/>
      <c r="C129" s="36"/>
      <c r="D129" s="36"/>
      <c r="E129" s="36"/>
      <c r="F129" s="36"/>
      <c r="G129" s="36"/>
      <c r="H129" s="36"/>
      <c r="I129" s="36"/>
      <c r="J129" s="36"/>
      <c r="K129" s="36"/>
      <c r="L129" s="51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</row>
    <row r="130" spans="1:65" s="2" customFormat="1" ht="12" customHeight="1">
      <c r="A130" s="34"/>
      <c r="B130" s="35"/>
      <c r="C130" s="29" t="s">
        <v>19</v>
      </c>
      <c r="D130" s="36"/>
      <c r="E130" s="36"/>
      <c r="F130" s="27" t="str">
        <f>F12</f>
        <v>Tvorkovských 9, byt č. 5, 3.NP</v>
      </c>
      <c r="G130" s="36"/>
      <c r="H130" s="36"/>
      <c r="I130" s="29" t="s">
        <v>21</v>
      </c>
      <c r="J130" s="66" t="str">
        <f>IF(J12="","",J12)</f>
        <v>16.2.2022</v>
      </c>
      <c r="K130" s="36"/>
      <c r="L130" s="51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</row>
    <row r="131" spans="1:65" s="2" customFormat="1" ht="6.95" customHeight="1">
      <c r="A131" s="34"/>
      <c r="B131" s="35"/>
      <c r="C131" s="36"/>
      <c r="D131" s="36"/>
      <c r="E131" s="36"/>
      <c r="F131" s="36"/>
      <c r="G131" s="36"/>
      <c r="H131" s="36"/>
      <c r="I131" s="36"/>
      <c r="J131" s="36"/>
      <c r="K131" s="36"/>
      <c r="L131" s="51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</row>
    <row r="132" spans="1:65" s="2" customFormat="1" ht="15.2" customHeight="1">
      <c r="A132" s="34"/>
      <c r="B132" s="35"/>
      <c r="C132" s="29" t="s">
        <v>23</v>
      </c>
      <c r="D132" s="36"/>
      <c r="E132" s="36"/>
      <c r="F132" s="27" t="str">
        <f>E15</f>
        <v>Fontána po.</v>
      </c>
      <c r="G132" s="36"/>
      <c r="H132" s="36"/>
      <c r="I132" s="29" t="s">
        <v>29</v>
      </c>
      <c r="J132" s="32" t="str">
        <f>E21</f>
        <v xml:space="preserve"> </v>
      </c>
      <c r="K132" s="36"/>
      <c r="L132" s="51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</row>
    <row r="133" spans="1:65" s="2" customFormat="1" ht="15.2" customHeight="1">
      <c r="A133" s="34"/>
      <c r="B133" s="35"/>
      <c r="C133" s="29" t="s">
        <v>27</v>
      </c>
      <c r="D133" s="36"/>
      <c r="E133" s="36"/>
      <c r="F133" s="27" t="str">
        <f>IF(E18="","",E18)</f>
        <v>Vyplň údaj</v>
      </c>
      <c r="G133" s="36"/>
      <c r="H133" s="36"/>
      <c r="I133" s="29" t="s">
        <v>31</v>
      </c>
      <c r="J133" s="32" t="str">
        <f>E24</f>
        <v xml:space="preserve"> </v>
      </c>
      <c r="K133" s="36"/>
      <c r="L133" s="51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</row>
    <row r="134" spans="1:65" s="2" customFormat="1" ht="10.35" customHeight="1">
      <c r="A134" s="34"/>
      <c r="B134" s="35"/>
      <c r="C134" s="36"/>
      <c r="D134" s="36"/>
      <c r="E134" s="36"/>
      <c r="F134" s="36"/>
      <c r="G134" s="36"/>
      <c r="H134" s="36"/>
      <c r="I134" s="36"/>
      <c r="J134" s="36"/>
      <c r="K134" s="36"/>
      <c r="L134" s="51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</row>
    <row r="135" spans="1:65" s="11" customFormat="1" ht="29.25" customHeight="1">
      <c r="A135" s="159"/>
      <c r="B135" s="160"/>
      <c r="C135" s="161" t="s">
        <v>117</v>
      </c>
      <c r="D135" s="162" t="s">
        <v>60</v>
      </c>
      <c r="E135" s="162" t="s">
        <v>56</v>
      </c>
      <c r="F135" s="162" t="s">
        <v>57</v>
      </c>
      <c r="G135" s="162" t="s">
        <v>118</v>
      </c>
      <c r="H135" s="162" t="s">
        <v>119</v>
      </c>
      <c r="I135" s="162" t="s">
        <v>120</v>
      </c>
      <c r="J135" s="163" t="s">
        <v>93</v>
      </c>
      <c r="K135" s="164" t="s">
        <v>121</v>
      </c>
      <c r="L135" s="165"/>
      <c r="M135" s="75" t="s">
        <v>1</v>
      </c>
      <c r="N135" s="76" t="s">
        <v>39</v>
      </c>
      <c r="O135" s="76" t="s">
        <v>122</v>
      </c>
      <c r="P135" s="76" t="s">
        <v>123</v>
      </c>
      <c r="Q135" s="76" t="s">
        <v>124</v>
      </c>
      <c r="R135" s="76" t="s">
        <v>125</v>
      </c>
      <c r="S135" s="76" t="s">
        <v>126</v>
      </c>
      <c r="T135" s="77" t="s">
        <v>127</v>
      </c>
      <c r="U135" s="159"/>
      <c r="V135" s="159"/>
      <c r="W135" s="159"/>
      <c r="X135" s="159"/>
      <c r="Y135" s="159"/>
      <c r="Z135" s="159"/>
      <c r="AA135" s="159"/>
      <c r="AB135" s="159"/>
      <c r="AC135" s="159"/>
      <c r="AD135" s="159"/>
      <c r="AE135" s="159"/>
    </row>
    <row r="136" spans="1:65" s="2" customFormat="1" ht="22.9" customHeight="1">
      <c r="A136" s="34"/>
      <c r="B136" s="35"/>
      <c r="C136" s="82" t="s">
        <v>128</v>
      </c>
      <c r="D136" s="36"/>
      <c r="E136" s="36"/>
      <c r="F136" s="36"/>
      <c r="G136" s="36"/>
      <c r="H136" s="36"/>
      <c r="I136" s="36"/>
      <c r="J136" s="166">
        <f>BK136</f>
        <v>0</v>
      </c>
      <c r="K136" s="36"/>
      <c r="L136" s="39"/>
      <c r="M136" s="78"/>
      <c r="N136" s="167"/>
      <c r="O136" s="79"/>
      <c r="P136" s="168">
        <f>P137+P169</f>
        <v>0</v>
      </c>
      <c r="Q136" s="79"/>
      <c r="R136" s="168">
        <f>R137+R169</f>
        <v>2.3753058</v>
      </c>
      <c r="S136" s="79"/>
      <c r="T136" s="169">
        <f>T137+T169</f>
        <v>3.9569302999999998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T136" s="17" t="s">
        <v>74</v>
      </c>
      <c r="AU136" s="17" t="s">
        <v>95</v>
      </c>
      <c r="BK136" s="170">
        <f>BK137+BK169</f>
        <v>0</v>
      </c>
    </row>
    <row r="137" spans="1:65" s="12" customFormat="1" ht="25.9" customHeight="1">
      <c r="B137" s="171"/>
      <c r="C137" s="172"/>
      <c r="D137" s="173" t="s">
        <v>74</v>
      </c>
      <c r="E137" s="174" t="s">
        <v>129</v>
      </c>
      <c r="F137" s="174" t="s">
        <v>130</v>
      </c>
      <c r="G137" s="172"/>
      <c r="H137" s="172"/>
      <c r="I137" s="175"/>
      <c r="J137" s="176">
        <f>BK137</f>
        <v>0</v>
      </c>
      <c r="K137" s="172"/>
      <c r="L137" s="177"/>
      <c r="M137" s="178"/>
      <c r="N137" s="179"/>
      <c r="O137" s="179"/>
      <c r="P137" s="180">
        <f>P138+P151+P158</f>
        <v>0</v>
      </c>
      <c r="Q137" s="179"/>
      <c r="R137" s="180">
        <f>R138+R151+R158</f>
        <v>0.77930979999999994</v>
      </c>
      <c r="S137" s="179"/>
      <c r="T137" s="181">
        <f>T138+T151+T158</f>
        <v>1.3551200000000001</v>
      </c>
      <c r="AR137" s="182" t="s">
        <v>83</v>
      </c>
      <c r="AT137" s="183" t="s">
        <v>74</v>
      </c>
      <c r="AU137" s="183" t="s">
        <v>75</v>
      </c>
      <c r="AY137" s="182" t="s">
        <v>131</v>
      </c>
      <c r="BK137" s="184">
        <f>BK138+BK151+BK158</f>
        <v>0</v>
      </c>
    </row>
    <row r="138" spans="1:65" s="12" customFormat="1" ht="22.9" customHeight="1">
      <c r="B138" s="171"/>
      <c r="C138" s="172"/>
      <c r="D138" s="173" t="s">
        <v>74</v>
      </c>
      <c r="E138" s="185" t="s">
        <v>132</v>
      </c>
      <c r="F138" s="185" t="s">
        <v>133</v>
      </c>
      <c r="G138" s="172"/>
      <c r="H138" s="172"/>
      <c r="I138" s="175"/>
      <c r="J138" s="186">
        <f>BK138</f>
        <v>0</v>
      </c>
      <c r="K138" s="172"/>
      <c r="L138" s="177"/>
      <c r="M138" s="178"/>
      <c r="N138" s="179"/>
      <c r="O138" s="179"/>
      <c r="P138" s="180">
        <f>SUM(P139:P150)</f>
        <v>0</v>
      </c>
      <c r="Q138" s="179"/>
      <c r="R138" s="180">
        <f>SUM(R139:R150)</f>
        <v>0.77672179999999991</v>
      </c>
      <c r="S138" s="179"/>
      <c r="T138" s="181">
        <f>SUM(T139:T150)</f>
        <v>0</v>
      </c>
      <c r="AR138" s="182" t="s">
        <v>83</v>
      </c>
      <c r="AT138" s="183" t="s">
        <v>74</v>
      </c>
      <c r="AU138" s="183" t="s">
        <v>83</v>
      </c>
      <c r="AY138" s="182" t="s">
        <v>131</v>
      </c>
      <c r="BK138" s="184">
        <f>SUM(BK139:BK150)</f>
        <v>0</v>
      </c>
    </row>
    <row r="139" spans="1:65" s="2" customFormat="1" ht="24.2" customHeight="1">
      <c r="A139" s="34"/>
      <c r="B139" s="35"/>
      <c r="C139" s="187" t="s">
        <v>83</v>
      </c>
      <c r="D139" s="187" t="s">
        <v>134</v>
      </c>
      <c r="E139" s="188" t="s">
        <v>135</v>
      </c>
      <c r="F139" s="189" t="s">
        <v>136</v>
      </c>
      <c r="G139" s="190" t="s">
        <v>137</v>
      </c>
      <c r="H139" s="191">
        <v>30</v>
      </c>
      <c r="I139" s="192"/>
      <c r="J139" s="191">
        <f>ROUND(I139*H139,2)</f>
        <v>0</v>
      </c>
      <c r="K139" s="193"/>
      <c r="L139" s="39"/>
      <c r="M139" s="194" t="s">
        <v>1</v>
      </c>
      <c r="N139" s="195" t="s">
        <v>41</v>
      </c>
      <c r="O139" s="71"/>
      <c r="P139" s="196">
        <f>O139*H139</f>
        <v>0</v>
      </c>
      <c r="Q139" s="196">
        <v>0</v>
      </c>
      <c r="R139" s="196">
        <f>Q139*H139</f>
        <v>0</v>
      </c>
      <c r="S139" s="196">
        <v>0</v>
      </c>
      <c r="T139" s="197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8" t="s">
        <v>138</v>
      </c>
      <c r="AT139" s="198" t="s">
        <v>134</v>
      </c>
      <c r="AU139" s="198" t="s">
        <v>139</v>
      </c>
      <c r="AY139" s="17" t="s">
        <v>131</v>
      </c>
      <c r="BE139" s="199">
        <f>IF(N139="základní",J139,0)</f>
        <v>0</v>
      </c>
      <c r="BF139" s="199">
        <f>IF(N139="snížená",J139,0)</f>
        <v>0</v>
      </c>
      <c r="BG139" s="199">
        <f>IF(N139="zákl. přenesená",J139,0)</f>
        <v>0</v>
      </c>
      <c r="BH139" s="199">
        <f>IF(N139="sníž. přenesená",J139,0)</f>
        <v>0</v>
      </c>
      <c r="BI139" s="199">
        <f>IF(N139="nulová",J139,0)</f>
        <v>0</v>
      </c>
      <c r="BJ139" s="17" t="s">
        <v>139</v>
      </c>
      <c r="BK139" s="199">
        <f>ROUND(I139*H139,2)</f>
        <v>0</v>
      </c>
      <c r="BL139" s="17" t="s">
        <v>138</v>
      </c>
      <c r="BM139" s="198" t="s">
        <v>140</v>
      </c>
    </row>
    <row r="140" spans="1:65" s="13" customFormat="1" ht="22.5">
      <c r="B140" s="200"/>
      <c r="C140" s="201"/>
      <c r="D140" s="202" t="s">
        <v>141</v>
      </c>
      <c r="E140" s="203" t="s">
        <v>1</v>
      </c>
      <c r="F140" s="204" t="s">
        <v>142</v>
      </c>
      <c r="G140" s="201"/>
      <c r="H140" s="203" t="s">
        <v>1</v>
      </c>
      <c r="I140" s="205"/>
      <c r="J140" s="201"/>
      <c r="K140" s="201"/>
      <c r="L140" s="206"/>
      <c r="M140" s="207"/>
      <c r="N140" s="208"/>
      <c r="O140" s="208"/>
      <c r="P140" s="208"/>
      <c r="Q140" s="208"/>
      <c r="R140" s="208"/>
      <c r="S140" s="208"/>
      <c r="T140" s="209"/>
      <c r="AT140" s="210" t="s">
        <v>141</v>
      </c>
      <c r="AU140" s="210" t="s">
        <v>139</v>
      </c>
      <c r="AV140" s="13" t="s">
        <v>83</v>
      </c>
      <c r="AW140" s="13" t="s">
        <v>32</v>
      </c>
      <c r="AX140" s="13" t="s">
        <v>75</v>
      </c>
      <c r="AY140" s="210" t="s">
        <v>131</v>
      </c>
    </row>
    <row r="141" spans="1:65" s="14" customFormat="1" ht="11.25">
      <c r="B141" s="211"/>
      <c r="C141" s="212"/>
      <c r="D141" s="202" t="s">
        <v>141</v>
      </c>
      <c r="E141" s="213" t="s">
        <v>1</v>
      </c>
      <c r="F141" s="214" t="s">
        <v>143</v>
      </c>
      <c r="G141" s="212"/>
      <c r="H141" s="215">
        <v>30</v>
      </c>
      <c r="I141" s="216"/>
      <c r="J141" s="212"/>
      <c r="K141" s="212"/>
      <c r="L141" s="217"/>
      <c r="M141" s="218"/>
      <c r="N141" s="219"/>
      <c r="O141" s="219"/>
      <c r="P141" s="219"/>
      <c r="Q141" s="219"/>
      <c r="R141" s="219"/>
      <c r="S141" s="219"/>
      <c r="T141" s="220"/>
      <c r="AT141" s="221" t="s">
        <v>141</v>
      </c>
      <c r="AU141" s="221" t="s">
        <v>139</v>
      </c>
      <c r="AV141" s="14" t="s">
        <v>139</v>
      </c>
      <c r="AW141" s="14" t="s">
        <v>32</v>
      </c>
      <c r="AX141" s="14" t="s">
        <v>83</v>
      </c>
      <c r="AY141" s="221" t="s">
        <v>131</v>
      </c>
    </row>
    <row r="142" spans="1:65" s="2" customFormat="1" ht="24.2" customHeight="1">
      <c r="A142" s="34"/>
      <c r="B142" s="35"/>
      <c r="C142" s="187" t="s">
        <v>139</v>
      </c>
      <c r="D142" s="187" t="s">
        <v>134</v>
      </c>
      <c r="E142" s="188" t="s">
        <v>144</v>
      </c>
      <c r="F142" s="189" t="s">
        <v>145</v>
      </c>
      <c r="G142" s="190" t="s">
        <v>137</v>
      </c>
      <c r="H142" s="191">
        <v>50</v>
      </c>
      <c r="I142" s="192"/>
      <c r="J142" s="191">
        <f>ROUND(I142*H142,2)</f>
        <v>0</v>
      </c>
      <c r="K142" s="193"/>
      <c r="L142" s="39"/>
      <c r="M142" s="194" t="s">
        <v>1</v>
      </c>
      <c r="N142" s="195" t="s">
        <v>41</v>
      </c>
      <c r="O142" s="71"/>
      <c r="P142" s="196">
        <f>O142*H142</f>
        <v>0</v>
      </c>
      <c r="Q142" s="196">
        <v>0</v>
      </c>
      <c r="R142" s="196">
        <f>Q142*H142</f>
        <v>0</v>
      </c>
      <c r="S142" s="196">
        <v>0</v>
      </c>
      <c r="T142" s="197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8" t="s">
        <v>138</v>
      </c>
      <c r="AT142" s="198" t="s">
        <v>134</v>
      </c>
      <c r="AU142" s="198" t="s">
        <v>139</v>
      </c>
      <c r="AY142" s="17" t="s">
        <v>131</v>
      </c>
      <c r="BE142" s="199">
        <f>IF(N142="základní",J142,0)</f>
        <v>0</v>
      </c>
      <c r="BF142" s="199">
        <f>IF(N142="snížená",J142,0)</f>
        <v>0</v>
      </c>
      <c r="BG142" s="199">
        <f>IF(N142="zákl. přenesená",J142,0)</f>
        <v>0</v>
      </c>
      <c r="BH142" s="199">
        <f>IF(N142="sníž. přenesená",J142,0)</f>
        <v>0</v>
      </c>
      <c r="BI142" s="199">
        <f>IF(N142="nulová",J142,0)</f>
        <v>0</v>
      </c>
      <c r="BJ142" s="17" t="s">
        <v>139</v>
      </c>
      <c r="BK142" s="199">
        <f>ROUND(I142*H142,2)</f>
        <v>0</v>
      </c>
      <c r="BL142" s="17" t="s">
        <v>138</v>
      </c>
      <c r="BM142" s="198" t="s">
        <v>146</v>
      </c>
    </row>
    <row r="143" spans="1:65" s="2" customFormat="1" ht="14.45" customHeight="1">
      <c r="A143" s="34"/>
      <c r="B143" s="35"/>
      <c r="C143" s="187" t="s">
        <v>147</v>
      </c>
      <c r="D143" s="187" t="s">
        <v>134</v>
      </c>
      <c r="E143" s="188" t="s">
        <v>148</v>
      </c>
      <c r="F143" s="189" t="s">
        <v>149</v>
      </c>
      <c r="G143" s="190" t="s">
        <v>150</v>
      </c>
      <c r="H143" s="191">
        <v>1</v>
      </c>
      <c r="I143" s="192"/>
      <c r="J143" s="191">
        <f>ROUND(I143*H143,2)</f>
        <v>0</v>
      </c>
      <c r="K143" s="193"/>
      <c r="L143" s="39"/>
      <c r="M143" s="194" t="s">
        <v>1</v>
      </c>
      <c r="N143" s="195" t="s">
        <v>41</v>
      </c>
      <c r="O143" s="71"/>
      <c r="P143" s="196">
        <f>O143*H143</f>
        <v>0</v>
      </c>
      <c r="Q143" s="196">
        <v>0</v>
      </c>
      <c r="R143" s="196">
        <f>Q143*H143</f>
        <v>0</v>
      </c>
      <c r="S143" s="196">
        <v>0</v>
      </c>
      <c r="T143" s="197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8" t="s">
        <v>138</v>
      </c>
      <c r="AT143" s="198" t="s">
        <v>134</v>
      </c>
      <c r="AU143" s="198" t="s">
        <v>139</v>
      </c>
      <c r="AY143" s="17" t="s">
        <v>131</v>
      </c>
      <c r="BE143" s="199">
        <f>IF(N143="základní",J143,0)</f>
        <v>0</v>
      </c>
      <c r="BF143" s="199">
        <f>IF(N143="snížená",J143,0)</f>
        <v>0</v>
      </c>
      <c r="BG143" s="199">
        <f>IF(N143="zákl. přenesená",J143,0)</f>
        <v>0</v>
      </c>
      <c r="BH143" s="199">
        <f>IF(N143="sníž. přenesená",J143,0)</f>
        <v>0</v>
      </c>
      <c r="BI143" s="199">
        <f>IF(N143="nulová",J143,0)</f>
        <v>0</v>
      </c>
      <c r="BJ143" s="17" t="s">
        <v>139</v>
      </c>
      <c r="BK143" s="199">
        <f>ROUND(I143*H143,2)</f>
        <v>0</v>
      </c>
      <c r="BL143" s="17" t="s">
        <v>138</v>
      </c>
      <c r="BM143" s="198" t="s">
        <v>151</v>
      </c>
    </row>
    <row r="144" spans="1:65" s="2" customFormat="1" ht="24.2" customHeight="1">
      <c r="A144" s="34"/>
      <c r="B144" s="35"/>
      <c r="C144" s="187" t="s">
        <v>138</v>
      </c>
      <c r="D144" s="187" t="s">
        <v>134</v>
      </c>
      <c r="E144" s="188" t="s">
        <v>152</v>
      </c>
      <c r="F144" s="189" t="s">
        <v>153</v>
      </c>
      <c r="G144" s="190" t="s">
        <v>150</v>
      </c>
      <c r="H144" s="191">
        <v>1.06</v>
      </c>
      <c r="I144" s="192"/>
      <c r="J144" s="191">
        <f>ROUND(I144*H144,2)</f>
        <v>0</v>
      </c>
      <c r="K144" s="193"/>
      <c r="L144" s="39"/>
      <c r="M144" s="194" t="s">
        <v>1</v>
      </c>
      <c r="N144" s="195" t="s">
        <v>41</v>
      </c>
      <c r="O144" s="71"/>
      <c r="P144" s="196">
        <f>O144*H144</f>
        <v>0</v>
      </c>
      <c r="Q144" s="196">
        <v>3.0300000000000001E-3</v>
      </c>
      <c r="R144" s="196">
        <f>Q144*H144</f>
        <v>3.2118000000000003E-3</v>
      </c>
      <c r="S144" s="196">
        <v>0</v>
      </c>
      <c r="T144" s="197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8" t="s">
        <v>138</v>
      </c>
      <c r="AT144" s="198" t="s">
        <v>134</v>
      </c>
      <c r="AU144" s="198" t="s">
        <v>139</v>
      </c>
      <c r="AY144" s="17" t="s">
        <v>131</v>
      </c>
      <c r="BE144" s="199">
        <f>IF(N144="základní",J144,0)</f>
        <v>0</v>
      </c>
      <c r="BF144" s="199">
        <f>IF(N144="snížená",J144,0)</f>
        <v>0</v>
      </c>
      <c r="BG144" s="199">
        <f>IF(N144="zákl. přenesená",J144,0)</f>
        <v>0</v>
      </c>
      <c r="BH144" s="199">
        <f>IF(N144="sníž. přenesená",J144,0)</f>
        <v>0</v>
      </c>
      <c r="BI144" s="199">
        <f>IF(N144="nulová",J144,0)</f>
        <v>0</v>
      </c>
      <c r="BJ144" s="17" t="s">
        <v>139</v>
      </c>
      <c r="BK144" s="199">
        <f>ROUND(I144*H144,2)</f>
        <v>0</v>
      </c>
      <c r="BL144" s="17" t="s">
        <v>138</v>
      </c>
      <c r="BM144" s="198" t="s">
        <v>154</v>
      </c>
    </row>
    <row r="145" spans="1:65" s="14" customFormat="1" ht="11.25">
      <c r="B145" s="211"/>
      <c r="C145" s="212"/>
      <c r="D145" s="202" t="s">
        <v>141</v>
      </c>
      <c r="E145" s="213" t="s">
        <v>1</v>
      </c>
      <c r="F145" s="214" t="s">
        <v>155</v>
      </c>
      <c r="G145" s="212"/>
      <c r="H145" s="215">
        <v>1.06</v>
      </c>
      <c r="I145" s="216"/>
      <c r="J145" s="212"/>
      <c r="K145" s="212"/>
      <c r="L145" s="217"/>
      <c r="M145" s="218"/>
      <c r="N145" s="219"/>
      <c r="O145" s="219"/>
      <c r="P145" s="219"/>
      <c r="Q145" s="219"/>
      <c r="R145" s="219"/>
      <c r="S145" s="219"/>
      <c r="T145" s="220"/>
      <c r="AT145" s="221" t="s">
        <v>141</v>
      </c>
      <c r="AU145" s="221" t="s">
        <v>139</v>
      </c>
      <c r="AV145" s="14" t="s">
        <v>139</v>
      </c>
      <c r="AW145" s="14" t="s">
        <v>32</v>
      </c>
      <c r="AX145" s="14" t="s">
        <v>83</v>
      </c>
      <c r="AY145" s="221" t="s">
        <v>131</v>
      </c>
    </row>
    <row r="146" spans="1:65" s="2" customFormat="1" ht="24.2" customHeight="1">
      <c r="A146" s="34"/>
      <c r="B146" s="35"/>
      <c r="C146" s="187" t="s">
        <v>156</v>
      </c>
      <c r="D146" s="187" t="s">
        <v>134</v>
      </c>
      <c r="E146" s="188" t="s">
        <v>157</v>
      </c>
      <c r="F146" s="189" t="s">
        <v>158</v>
      </c>
      <c r="G146" s="190" t="s">
        <v>150</v>
      </c>
      <c r="H146" s="191">
        <v>1.06</v>
      </c>
      <c r="I146" s="192"/>
      <c r="J146" s="191">
        <f>ROUND(I146*H146,2)</f>
        <v>0</v>
      </c>
      <c r="K146" s="193"/>
      <c r="L146" s="39"/>
      <c r="M146" s="194" t="s">
        <v>1</v>
      </c>
      <c r="N146" s="195" t="s">
        <v>41</v>
      </c>
      <c r="O146" s="71"/>
      <c r="P146" s="196">
        <f>O146*H146</f>
        <v>0</v>
      </c>
      <c r="Q146" s="196">
        <v>0.70699999999999996</v>
      </c>
      <c r="R146" s="196">
        <f>Q146*H146</f>
        <v>0.74941999999999998</v>
      </c>
      <c r="S146" s="196">
        <v>0</v>
      </c>
      <c r="T146" s="197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98" t="s">
        <v>138</v>
      </c>
      <c r="AT146" s="198" t="s">
        <v>134</v>
      </c>
      <c r="AU146" s="198" t="s">
        <v>139</v>
      </c>
      <c r="AY146" s="17" t="s">
        <v>131</v>
      </c>
      <c r="BE146" s="199">
        <f>IF(N146="základní",J146,0)</f>
        <v>0</v>
      </c>
      <c r="BF146" s="199">
        <f>IF(N146="snížená",J146,0)</f>
        <v>0</v>
      </c>
      <c r="BG146" s="199">
        <f>IF(N146="zákl. přenesená",J146,0)</f>
        <v>0</v>
      </c>
      <c r="BH146" s="199">
        <f>IF(N146="sníž. přenesená",J146,0)</f>
        <v>0</v>
      </c>
      <c r="BI146" s="199">
        <f>IF(N146="nulová",J146,0)</f>
        <v>0</v>
      </c>
      <c r="BJ146" s="17" t="s">
        <v>139</v>
      </c>
      <c r="BK146" s="199">
        <f>ROUND(I146*H146,2)</f>
        <v>0</v>
      </c>
      <c r="BL146" s="17" t="s">
        <v>138</v>
      </c>
      <c r="BM146" s="198" t="s">
        <v>159</v>
      </c>
    </row>
    <row r="147" spans="1:65" s="14" customFormat="1" ht="11.25">
      <c r="B147" s="211"/>
      <c r="C147" s="212"/>
      <c r="D147" s="202" t="s">
        <v>141</v>
      </c>
      <c r="E147" s="213" t="s">
        <v>1</v>
      </c>
      <c r="F147" s="214" t="s">
        <v>160</v>
      </c>
      <c r="G147" s="212"/>
      <c r="H147" s="215">
        <v>1.0626</v>
      </c>
      <c r="I147" s="216"/>
      <c r="J147" s="212"/>
      <c r="K147" s="212"/>
      <c r="L147" s="217"/>
      <c r="M147" s="218"/>
      <c r="N147" s="219"/>
      <c r="O147" s="219"/>
      <c r="P147" s="219"/>
      <c r="Q147" s="219"/>
      <c r="R147" s="219"/>
      <c r="S147" s="219"/>
      <c r="T147" s="220"/>
      <c r="AT147" s="221" t="s">
        <v>141</v>
      </c>
      <c r="AU147" s="221" t="s">
        <v>139</v>
      </c>
      <c r="AV147" s="14" t="s">
        <v>139</v>
      </c>
      <c r="AW147" s="14" t="s">
        <v>32</v>
      </c>
      <c r="AX147" s="14" t="s">
        <v>83</v>
      </c>
      <c r="AY147" s="221" t="s">
        <v>131</v>
      </c>
    </row>
    <row r="148" spans="1:65" s="2" customFormat="1" ht="14.45" customHeight="1">
      <c r="A148" s="34"/>
      <c r="B148" s="35"/>
      <c r="C148" s="187" t="s">
        <v>132</v>
      </c>
      <c r="D148" s="187" t="s">
        <v>134</v>
      </c>
      <c r="E148" s="188" t="s">
        <v>161</v>
      </c>
      <c r="F148" s="189" t="s">
        <v>162</v>
      </c>
      <c r="G148" s="190" t="s">
        <v>137</v>
      </c>
      <c r="H148" s="191">
        <v>12</v>
      </c>
      <c r="I148" s="192"/>
      <c r="J148" s="191">
        <f>ROUND(I148*H148,2)</f>
        <v>0</v>
      </c>
      <c r="K148" s="193"/>
      <c r="L148" s="39"/>
      <c r="M148" s="194" t="s">
        <v>1</v>
      </c>
      <c r="N148" s="195" t="s">
        <v>41</v>
      </c>
      <c r="O148" s="71"/>
      <c r="P148" s="196">
        <f>O148*H148</f>
        <v>0</v>
      </c>
      <c r="Q148" s="196">
        <v>6.9999999999999999E-4</v>
      </c>
      <c r="R148" s="196">
        <f>Q148*H148</f>
        <v>8.3999999999999995E-3</v>
      </c>
      <c r="S148" s="196">
        <v>0</v>
      </c>
      <c r="T148" s="197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8" t="s">
        <v>138</v>
      </c>
      <c r="AT148" s="198" t="s">
        <v>134</v>
      </c>
      <c r="AU148" s="198" t="s">
        <v>139</v>
      </c>
      <c r="AY148" s="17" t="s">
        <v>131</v>
      </c>
      <c r="BE148" s="199">
        <f>IF(N148="základní",J148,0)</f>
        <v>0</v>
      </c>
      <c r="BF148" s="199">
        <f>IF(N148="snížená",J148,0)</f>
        <v>0</v>
      </c>
      <c r="BG148" s="199">
        <f>IF(N148="zákl. přenesená",J148,0)</f>
        <v>0</v>
      </c>
      <c r="BH148" s="199">
        <f>IF(N148="sníž. přenesená",J148,0)</f>
        <v>0</v>
      </c>
      <c r="BI148" s="199">
        <f>IF(N148="nulová",J148,0)</f>
        <v>0</v>
      </c>
      <c r="BJ148" s="17" t="s">
        <v>139</v>
      </c>
      <c r="BK148" s="199">
        <f>ROUND(I148*H148,2)</f>
        <v>0</v>
      </c>
      <c r="BL148" s="17" t="s">
        <v>138</v>
      </c>
      <c r="BM148" s="198" t="s">
        <v>163</v>
      </c>
    </row>
    <row r="149" spans="1:65" s="2" customFormat="1" ht="24.2" customHeight="1">
      <c r="A149" s="34"/>
      <c r="B149" s="35"/>
      <c r="C149" s="187" t="s">
        <v>164</v>
      </c>
      <c r="D149" s="187" t="s">
        <v>134</v>
      </c>
      <c r="E149" s="188" t="s">
        <v>165</v>
      </c>
      <c r="F149" s="189" t="s">
        <v>166</v>
      </c>
      <c r="G149" s="190" t="s">
        <v>167</v>
      </c>
      <c r="H149" s="191">
        <v>1</v>
      </c>
      <c r="I149" s="192"/>
      <c r="J149" s="191">
        <f>ROUND(I149*H149,2)</f>
        <v>0</v>
      </c>
      <c r="K149" s="193"/>
      <c r="L149" s="39"/>
      <c r="M149" s="194" t="s">
        <v>1</v>
      </c>
      <c r="N149" s="195" t="s">
        <v>41</v>
      </c>
      <c r="O149" s="71"/>
      <c r="P149" s="196">
        <f>O149*H149</f>
        <v>0</v>
      </c>
      <c r="Q149" s="196">
        <v>4.8000000000000001E-4</v>
      </c>
      <c r="R149" s="196">
        <f>Q149*H149</f>
        <v>4.8000000000000001E-4</v>
      </c>
      <c r="S149" s="196">
        <v>0</v>
      </c>
      <c r="T149" s="197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8" t="s">
        <v>138</v>
      </c>
      <c r="AT149" s="198" t="s">
        <v>134</v>
      </c>
      <c r="AU149" s="198" t="s">
        <v>139</v>
      </c>
      <c r="AY149" s="17" t="s">
        <v>131</v>
      </c>
      <c r="BE149" s="199">
        <f>IF(N149="základní",J149,0)</f>
        <v>0</v>
      </c>
      <c r="BF149" s="199">
        <f>IF(N149="snížená",J149,0)</f>
        <v>0</v>
      </c>
      <c r="BG149" s="199">
        <f>IF(N149="zákl. přenesená",J149,0)</f>
        <v>0</v>
      </c>
      <c r="BH149" s="199">
        <f>IF(N149="sníž. přenesená",J149,0)</f>
        <v>0</v>
      </c>
      <c r="BI149" s="199">
        <f>IF(N149="nulová",J149,0)</f>
        <v>0</v>
      </c>
      <c r="BJ149" s="17" t="s">
        <v>139</v>
      </c>
      <c r="BK149" s="199">
        <f>ROUND(I149*H149,2)</f>
        <v>0</v>
      </c>
      <c r="BL149" s="17" t="s">
        <v>138</v>
      </c>
      <c r="BM149" s="198" t="s">
        <v>168</v>
      </c>
    </row>
    <row r="150" spans="1:65" s="2" customFormat="1" ht="24.2" customHeight="1">
      <c r="A150" s="34"/>
      <c r="B150" s="35"/>
      <c r="C150" s="222" t="s">
        <v>169</v>
      </c>
      <c r="D150" s="222" t="s">
        <v>170</v>
      </c>
      <c r="E150" s="223" t="s">
        <v>171</v>
      </c>
      <c r="F150" s="224" t="s">
        <v>172</v>
      </c>
      <c r="G150" s="225" t="s">
        <v>167</v>
      </c>
      <c r="H150" s="226">
        <v>1</v>
      </c>
      <c r="I150" s="227"/>
      <c r="J150" s="226">
        <f>ROUND(I150*H150,2)</f>
        <v>0</v>
      </c>
      <c r="K150" s="228"/>
      <c r="L150" s="229"/>
      <c r="M150" s="230" t="s">
        <v>1</v>
      </c>
      <c r="N150" s="231" t="s">
        <v>41</v>
      </c>
      <c r="O150" s="71"/>
      <c r="P150" s="196">
        <f>O150*H150</f>
        <v>0</v>
      </c>
      <c r="Q150" s="196">
        <v>1.521E-2</v>
      </c>
      <c r="R150" s="196">
        <f>Q150*H150</f>
        <v>1.521E-2</v>
      </c>
      <c r="S150" s="196">
        <v>0</v>
      </c>
      <c r="T150" s="197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8" t="s">
        <v>169</v>
      </c>
      <c r="AT150" s="198" t="s">
        <v>170</v>
      </c>
      <c r="AU150" s="198" t="s">
        <v>139</v>
      </c>
      <c r="AY150" s="17" t="s">
        <v>131</v>
      </c>
      <c r="BE150" s="199">
        <f>IF(N150="základní",J150,0)</f>
        <v>0</v>
      </c>
      <c r="BF150" s="199">
        <f>IF(N150="snížená",J150,0)</f>
        <v>0</v>
      </c>
      <c r="BG150" s="199">
        <f>IF(N150="zákl. přenesená",J150,0)</f>
        <v>0</v>
      </c>
      <c r="BH150" s="199">
        <f>IF(N150="sníž. přenesená",J150,0)</f>
        <v>0</v>
      </c>
      <c r="BI150" s="199">
        <f>IF(N150="nulová",J150,0)</f>
        <v>0</v>
      </c>
      <c r="BJ150" s="17" t="s">
        <v>139</v>
      </c>
      <c r="BK150" s="199">
        <f>ROUND(I150*H150,2)</f>
        <v>0</v>
      </c>
      <c r="BL150" s="17" t="s">
        <v>138</v>
      </c>
      <c r="BM150" s="198" t="s">
        <v>173</v>
      </c>
    </row>
    <row r="151" spans="1:65" s="12" customFormat="1" ht="22.9" customHeight="1">
      <c r="B151" s="171"/>
      <c r="C151" s="172"/>
      <c r="D151" s="173" t="s">
        <v>74</v>
      </c>
      <c r="E151" s="185" t="s">
        <v>174</v>
      </c>
      <c r="F151" s="185" t="s">
        <v>175</v>
      </c>
      <c r="G151" s="172"/>
      <c r="H151" s="172"/>
      <c r="I151" s="175"/>
      <c r="J151" s="186">
        <f>BK151</f>
        <v>0</v>
      </c>
      <c r="K151" s="172"/>
      <c r="L151" s="177"/>
      <c r="M151" s="178"/>
      <c r="N151" s="179"/>
      <c r="O151" s="179"/>
      <c r="P151" s="180">
        <f>SUM(P152:P157)</f>
        <v>0</v>
      </c>
      <c r="Q151" s="179"/>
      <c r="R151" s="180">
        <f>SUM(R152:R157)</f>
        <v>2.5880000000000005E-3</v>
      </c>
      <c r="S151" s="179"/>
      <c r="T151" s="181">
        <f>SUM(T152:T157)</f>
        <v>1.3551200000000001</v>
      </c>
      <c r="AR151" s="182" t="s">
        <v>83</v>
      </c>
      <c r="AT151" s="183" t="s">
        <v>74</v>
      </c>
      <c r="AU151" s="183" t="s">
        <v>83</v>
      </c>
      <c r="AY151" s="182" t="s">
        <v>131</v>
      </c>
      <c r="BK151" s="184">
        <f>SUM(BK152:BK157)</f>
        <v>0</v>
      </c>
    </row>
    <row r="152" spans="1:65" s="2" customFormat="1" ht="24.2" customHeight="1">
      <c r="A152" s="34"/>
      <c r="B152" s="35"/>
      <c r="C152" s="187" t="s">
        <v>174</v>
      </c>
      <c r="D152" s="187" t="s">
        <v>134</v>
      </c>
      <c r="E152" s="188" t="s">
        <v>176</v>
      </c>
      <c r="F152" s="189" t="s">
        <v>177</v>
      </c>
      <c r="G152" s="190" t="s">
        <v>137</v>
      </c>
      <c r="H152" s="191">
        <v>64.7</v>
      </c>
      <c r="I152" s="192"/>
      <c r="J152" s="191">
        <f>ROUND(I152*H152,2)</f>
        <v>0</v>
      </c>
      <c r="K152" s="193"/>
      <c r="L152" s="39"/>
      <c r="M152" s="194" t="s">
        <v>1</v>
      </c>
      <c r="N152" s="195" t="s">
        <v>41</v>
      </c>
      <c r="O152" s="71"/>
      <c r="P152" s="196">
        <f>O152*H152</f>
        <v>0</v>
      </c>
      <c r="Q152" s="196">
        <v>4.0000000000000003E-5</v>
      </c>
      <c r="R152" s="196">
        <f>Q152*H152</f>
        <v>2.5880000000000005E-3</v>
      </c>
      <c r="S152" s="196">
        <v>0</v>
      </c>
      <c r="T152" s="197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8" t="s">
        <v>138</v>
      </c>
      <c r="AT152" s="198" t="s">
        <v>134</v>
      </c>
      <c r="AU152" s="198" t="s">
        <v>139</v>
      </c>
      <c r="AY152" s="17" t="s">
        <v>131</v>
      </c>
      <c r="BE152" s="199">
        <f>IF(N152="základní",J152,0)</f>
        <v>0</v>
      </c>
      <c r="BF152" s="199">
        <f>IF(N152="snížená",J152,0)</f>
        <v>0</v>
      </c>
      <c r="BG152" s="199">
        <f>IF(N152="zákl. přenesená",J152,0)</f>
        <v>0</v>
      </c>
      <c r="BH152" s="199">
        <f>IF(N152="sníž. přenesená",J152,0)</f>
        <v>0</v>
      </c>
      <c r="BI152" s="199">
        <f>IF(N152="nulová",J152,0)</f>
        <v>0</v>
      </c>
      <c r="BJ152" s="17" t="s">
        <v>139</v>
      </c>
      <c r="BK152" s="199">
        <f>ROUND(I152*H152,2)</f>
        <v>0</v>
      </c>
      <c r="BL152" s="17" t="s">
        <v>138</v>
      </c>
      <c r="BM152" s="198" t="s">
        <v>178</v>
      </c>
    </row>
    <row r="153" spans="1:65" s="13" customFormat="1" ht="11.25">
      <c r="B153" s="200"/>
      <c r="C153" s="201"/>
      <c r="D153" s="202" t="s">
        <v>141</v>
      </c>
      <c r="E153" s="203" t="s">
        <v>1</v>
      </c>
      <c r="F153" s="204" t="s">
        <v>179</v>
      </c>
      <c r="G153" s="201"/>
      <c r="H153" s="203" t="s">
        <v>1</v>
      </c>
      <c r="I153" s="205"/>
      <c r="J153" s="201"/>
      <c r="K153" s="201"/>
      <c r="L153" s="206"/>
      <c r="M153" s="207"/>
      <c r="N153" s="208"/>
      <c r="O153" s="208"/>
      <c r="P153" s="208"/>
      <c r="Q153" s="208"/>
      <c r="R153" s="208"/>
      <c r="S153" s="208"/>
      <c r="T153" s="209"/>
      <c r="AT153" s="210" t="s">
        <v>141</v>
      </c>
      <c r="AU153" s="210" t="s">
        <v>139</v>
      </c>
      <c r="AV153" s="13" t="s">
        <v>83</v>
      </c>
      <c r="AW153" s="13" t="s">
        <v>32</v>
      </c>
      <c r="AX153" s="13" t="s">
        <v>75</v>
      </c>
      <c r="AY153" s="210" t="s">
        <v>131</v>
      </c>
    </row>
    <row r="154" spans="1:65" s="14" customFormat="1" ht="11.25">
      <c r="B154" s="211"/>
      <c r="C154" s="212"/>
      <c r="D154" s="202" t="s">
        <v>141</v>
      </c>
      <c r="E154" s="213" t="s">
        <v>1</v>
      </c>
      <c r="F154" s="214" t="s">
        <v>180</v>
      </c>
      <c r="G154" s="212"/>
      <c r="H154" s="215">
        <v>64.7</v>
      </c>
      <c r="I154" s="216"/>
      <c r="J154" s="212"/>
      <c r="K154" s="212"/>
      <c r="L154" s="217"/>
      <c r="M154" s="218"/>
      <c r="N154" s="219"/>
      <c r="O154" s="219"/>
      <c r="P154" s="219"/>
      <c r="Q154" s="219"/>
      <c r="R154" s="219"/>
      <c r="S154" s="219"/>
      <c r="T154" s="220"/>
      <c r="AT154" s="221" t="s">
        <v>141</v>
      </c>
      <c r="AU154" s="221" t="s">
        <v>139</v>
      </c>
      <c r="AV154" s="14" t="s">
        <v>139</v>
      </c>
      <c r="AW154" s="14" t="s">
        <v>32</v>
      </c>
      <c r="AX154" s="14" t="s">
        <v>83</v>
      </c>
      <c r="AY154" s="221" t="s">
        <v>131</v>
      </c>
    </row>
    <row r="155" spans="1:65" s="2" customFormat="1" ht="14.45" customHeight="1">
      <c r="A155" s="34"/>
      <c r="B155" s="35"/>
      <c r="C155" s="187" t="s">
        <v>181</v>
      </c>
      <c r="D155" s="187" t="s">
        <v>134</v>
      </c>
      <c r="E155" s="188" t="s">
        <v>182</v>
      </c>
      <c r="F155" s="189" t="s">
        <v>183</v>
      </c>
      <c r="G155" s="190" t="s">
        <v>137</v>
      </c>
      <c r="H155" s="191">
        <v>2</v>
      </c>
      <c r="I155" s="192"/>
      <c r="J155" s="191">
        <f>ROUND(I155*H155,2)</f>
        <v>0</v>
      </c>
      <c r="K155" s="193"/>
      <c r="L155" s="39"/>
      <c r="M155" s="194" t="s">
        <v>1</v>
      </c>
      <c r="N155" s="195" t="s">
        <v>41</v>
      </c>
      <c r="O155" s="71"/>
      <c r="P155" s="196">
        <f>O155*H155</f>
        <v>0</v>
      </c>
      <c r="Q155" s="196">
        <v>0</v>
      </c>
      <c r="R155" s="196">
        <f>Q155*H155</f>
        <v>0</v>
      </c>
      <c r="S155" s="196">
        <v>8.7999999999999995E-2</v>
      </c>
      <c r="T155" s="197">
        <f>S155*H155</f>
        <v>0.17599999999999999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8" t="s">
        <v>138</v>
      </c>
      <c r="AT155" s="198" t="s">
        <v>134</v>
      </c>
      <c r="AU155" s="198" t="s">
        <v>139</v>
      </c>
      <c r="AY155" s="17" t="s">
        <v>131</v>
      </c>
      <c r="BE155" s="199">
        <f>IF(N155="základní",J155,0)</f>
        <v>0</v>
      </c>
      <c r="BF155" s="199">
        <f>IF(N155="snížená",J155,0)</f>
        <v>0</v>
      </c>
      <c r="BG155" s="199">
        <f>IF(N155="zákl. přenesená",J155,0)</f>
        <v>0</v>
      </c>
      <c r="BH155" s="199">
        <f>IF(N155="sníž. přenesená",J155,0)</f>
        <v>0</v>
      </c>
      <c r="BI155" s="199">
        <f>IF(N155="nulová",J155,0)</f>
        <v>0</v>
      </c>
      <c r="BJ155" s="17" t="s">
        <v>139</v>
      </c>
      <c r="BK155" s="199">
        <f>ROUND(I155*H155,2)</f>
        <v>0</v>
      </c>
      <c r="BL155" s="17" t="s">
        <v>138</v>
      </c>
      <c r="BM155" s="198" t="s">
        <v>184</v>
      </c>
    </row>
    <row r="156" spans="1:65" s="2" customFormat="1" ht="24.2" customHeight="1">
      <c r="A156" s="34"/>
      <c r="B156" s="35"/>
      <c r="C156" s="187" t="s">
        <v>185</v>
      </c>
      <c r="D156" s="187" t="s">
        <v>134</v>
      </c>
      <c r="E156" s="188" t="s">
        <v>186</v>
      </c>
      <c r="F156" s="189" t="s">
        <v>187</v>
      </c>
      <c r="G156" s="190" t="s">
        <v>137</v>
      </c>
      <c r="H156" s="191">
        <v>17.34</v>
      </c>
      <c r="I156" s="192"/>
      <c r="J156" s="191">
        <f>ROUND(I156*H156,2)</f>
        <v>0</v>
      </c>
      <c r="K156" s="193"/>
      <c r="L156" s="39"/>
      <c r="M156" s="194" t="s">
        <v>1</v>
      </c>
      <c r="N156" s="195" t="s">
        <v>41</v>
      </c>
      <c r="O156" s="71"/>
      <c r="P156" s="196">
        <f>O156*H156</f>
        <v>0</v>
      </c>
      <c r="Q156" s="196">
        <v>0</v>
      </c>
      <c r="R156" s="196">
        <f>Q156*H156</f>
        <v>0</v>
      </c>
      <c r="S156" s="196">
        <v>6.8000000000000005E-2</v>
      </c>
      <c r="T156" s="197">
        <f>S156*H156</f>
        <v>1.1791200000000002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8" t="s">
        <v>138</v>
      </c>
      <c r="AT156" s="198" t="s">
        <v>134</v>
      </c>
      <c r="AU156" s="198" t="s">
        <v>139</v>
      </c>
      <c r="AY156" s="17" t="s">
        <v>131</v>
      </c>
      <c r="BE156" s="199">
        <f>IF(N156="základní",J156,0)</f>
        <v>0</v>
      </c>
      <c r="BF156" s="199">
        <f>IF(N156="snížená",J156,0)</f>
        <v>0</v>
      </c>
      <c r="BG156" s="199">
        <f>IF(N156="zákl. přenesená",J156,0)</f>
        <v>0</v>
      </c>
      <c r="BH156" s="199">
        <f>IF(N156="sníž. přenesená",J156,0)</f>
        <v>0</v>
      </c>
      <c r="BI156" s="199">
        <f>IF(N156="nulová",J156,0)</f>
        <v>0</v>
      </c>
      <c r="BJ156" s="17" t="s">
        <v>139</v>
      </c>
      <c r="BK156" s="199">
        <f>ROUND(I156*H156,2)</f>
        <v>0</v>
      </c>
      <c r="BL156" s="17" t="s">
        <v>138</v>
      </c>
      <c r="BM156" s="198" t="s">
        <v>188</v>
      </c>
    </row>
    <row r="157" spans="1:65" s="14" customFormat="1" ht="11.25">
      <c r="B157" s="211"/>
      <c r="C157" s="212"/>
      <c r="D157" s="202" t="s">
        <v>141</v>
      </c>
      <c r="E157" s="213" t="s">
        <v>1</v>
      </c>
      <c r="F157" s="214" t="s">
        <v>189</v>
      </c>
      <c r="G157" s="212"/>
      <c r="H157" s="215">
        <v>17.34</v>
      </c>
      <c r="I157" s="216"/>
      <c r="J157" s="212"/>
      <c r="K157" s="212"/>
      <c r="L157" s="217"/>
      <c r="M157" s="218"/>
      <c r="N157" s="219"/>
      <c r="O157" s="219"/>
      <c r="P157" s="219"/>
      <c r="Q157" s="219"/>
      <c r="R157" s="219"/>
      <c r="S157" s="219"/>
      <c r="T157" s="220"/>
      <c r="AT157" s="221" t="s">
        <v>141</v>
      </c>
      <c r="AU157" s="221" t="s">
        <v>139</v>
      </c>
      <c r="AV157" s="14" t="s">
        <v>139</v>
      </c>
      <c r="AW157" s="14" t="s">
        <v>32</v>
      </c>
      <c r="AX157" s="14" t="s">
        <v>83</v>
      </c>
      <c r="AY157" s="221" t="s">
        <v>131</v>
      </c>
    </row>
    <row r="158" spans="1:65" s="12" customFormat="1" ht="22.9" customHeight="1">
      <c r="B158" s="171"/>
      <c r="C158" s="172"/>
      <c r="D158" s="173" t="s">
        <v>74</v>
      </c>
      <c r="E158" s="185" t="s">
        <v>190</v>
      </c>
      <c r="F158" s="185" t="s">
        <v>191</v>
      </c>
      <c r="G158" s="172"/>
      <c r="H158" s="172"/>
      <c r="I158" s="175"/>
      <c r="J158" s="186">
        <f>BK158</f>
        <v>0</v>
      </c>
      <c r="K158" s="172"/>
      <c r="L158" s="177"/>
      <c r="M158" s="178"/>
      <c r="N158" s="179"/>
      <c r="O158" s="179"/>
      <c r="P158" s="180">
        <f>SUM(P159:P168)</f>
        <v>0</v>
      </c>
      <c r="Q158" s="179"/>
      <c r="R158" s="180">
        <f>SUM(R159:R168)</f>
        <v>0</v>
      </c>
      <c r="S158" s="179"/>
      <c r="T158" s="181">
        <f>SUM(T159:T168)</f>
        <v>0</v>
      </c>
      <c r="AR158" s="182" t="s">
        <v>83</v>
      </c>
      <c r="AT158" s="183" t="s">
        <v>74</v>
      </c>
      <c r="AU158" s="183" t="s">
        <v>83</v>
      </c>
      <c r="AY158" s="182" t="s">
        <v>131</v>
      </c>
      <c r="BK158" s="184">
        <f>SUM(BK159:BK168)</f>
        <v>0</v>
      </c>
    </row>
    <row r="159" spans="1:65" s="2" customFormat="1" ht="14.45" customHeight="1">
      <c r="A159" s="34"/>
      <c r="B159" s="35"/>
      <c r="C159" s="187" t="s">
        <v>192</v>
      </c>
      <c r="D159" s="187" t="s">
        <v>134</v>
      </c>
      <c r="E159" s="188" t="s">
        <v>193</v>
      </c>
      <c r="F159" s="189" t="s">
        <v>194</v>
      </c>
      <c r="G159" s="190" t="s">
        <v>195</v>
      </c>
      <c r="H159" s="191">
        <v>12</v>
      </c>
      <c r="I159" s="192"/>
      <c r="J159" s="191">
        <f>ROUND(I159*H159,2)</f>
        <v>0</v>
      </c>
      <c r="K159" s="193"/>
      <c r="L159" s="39"/>
      <c r="M159" s="194" t="s">
        <v>1</v>
      </c>
      <c r="N159" s="195" t="s">
        <v>41</v>
      </c>
      <c r="O159" s="71"/>
      <c r="P159" s="196">
        <f>O159*H159</f>
        <v>0</v>
      </c>
      <c r="Q159" s="196">
        <v>0</v>
      </c>
      <c r="R159" s="196">
        <f>Q159*H159</f>
        <v>0</v>
      </c>
      <c r="S159" s="196">
        <v>0</v>
      </c>
      <c r="T159" s="197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8" t="s">
        <v>138</v>
      </c>
      <c r="AT159" s="198" t="s">
        <v>134</v>
      </c>
      <c r="AU159" s="198" t="s">
        <v>139</v>
      </c>
      <c r="AY159" s="17" t="s">
        <v>131</v>
      </c>
      <c r="BE159" s="199">
        <f>IF(N159="základní",J159,0)</f>
        <v>0</v>
      </c>
      <c r="BF159" s="199">
        <f>IF(N159="snížená",J159,0)</f>
        <v>0</v>
      </c>
      <c r="BG159" s="199">
        <f>IF(N159="zákl. přenesená",J159,0)</f>
        <v>0</v>
      </c>
      <c r="BH159" s="199">
        <f>IF(N159="sníž. přenesená",J159,0)</f>
        <v>0</v>
      </c>
      <c r="BI159" s="199">
        <f>IF(N159="nulová",J159,0)</f>
        <v>0</v>
      </c>
      <c r="BJ159" s="17" t="s">
        <v>139</v>
      </c>
      <c r="BK159" s="199">
        <f>ROUND(I159*H159,2)</f>
        <v>0</v>
      </c>
      <c r="BL159" s="17" t="s">
        <v>138</v>
      </c>
      <c r="BM159" s="198" t="s">
        <v>196</v>
      </c>
    </row>
    <row r="160" spans="1:65" s="2" customFormat="1" ht="24.2" customHeight="1">
      <c r="A160" s="34"/>
      <c r="B160" s="35"/>
      <c r="C160" s="187" t="s">
        <v>197</v>
      </c>
      <c r="D160" s="187" t="s">
        <v>134</v>
      </c>
      <c r="E160" s="188" t="s">
        <v>198</v>
      </c>
      <c r="F160" s="189" t="s">
        <v>199</v>
      </c>
      <c r="G160" s="190" t="s">
        <v>195</v>
      </c>
      <c r="H160" s="191">
        <v>21</v>
      </c>
      <c r="I160" s="192"/>
      <c r="J160" s="191">
        <f>ROUND(I160*H160,2)</f>
        <v>0</v>
      </c>
      <c r="K160" s="193"/>
      <c r="L160" s="39"/>
      <c r="M160" s="194" t="s">
        <v>1</v>
      </c>
      <c r="N160" s="195" t="s">
        <v>41</v>
      </c>
      <c r="O160" s="71"/>
      <c r="P160" s="196">
        <f>O160*H160</f>
        <v>0</v>
      </c>
      <c r="Q160" s="196">
        <v>0</v>
      </c>
      <c r="R160" s="196">
        <f>Q160*H160</f>
        <v>0</v>
      </c>
      <c r="S160" s="196">
        <v>0</v>
      </c>
      <c r="T160" s="197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98" t="s">
        <v>138</v>
      </c>
      <c r="AT160" s="198" t="s">
        <v>134</v>
      </c>
      <c r="AU160" s="198" t="s">
        <v>139</v>
      </c>
      <c r="AY160" s="17" t="s">
        <v>131</v>
      </c>
      <c r="BE160" s="199">
        <f>IF(N160="základní",J160,0)</f>
        <v>0</v>
      </c>
      <c r="BF160" s="199">
        <f>IF(N160="snížená",J160,0)</f>
        <v>0</v>
      </c>
      <c r="BG160" s="199">
        <f>IF(N160="zákl. přenesená",J160,0)</f>
        <v>0</v>
      </c>
      <c r="BH160" s="199">
        <f>IF(N160="sníž. přenesená",J160,0)</f>
        <v>0</v>
      </c>
      <c r="BI160" s="199">
        <f>IF(N160="nulová",J160,0)</f>
        <v>0</v>
      </c>
      <c r="BJ160" s="17" t="s">
        <v>139</v>
      </c>
      <c r="BK160" s="199">
        <f>ROUND(I160*H160,2)</f>
        <v>0</v>
      </c>
      <c r="BL160" s="17" t="s">
        <v>138</v>
      </c>
      <c r="BM160" s="198" t="s">
        <v>200</v>
      </c>
    </row>
    <row r="161" spans="1:65" s="2" customFormat="1" ht="24.2" customHeight="1">
      <c r="A161" s="34"/>
      <c r="B161" s="35"/>
      <c r="C161" s="187" t="s">
        <v>201</v>
      </c>
      <c r="D161" s="187" t="s">
        <v>134</v>
      </c>
      <c r="E161" s="188" t="s">
        <v>202</v>
      </c>
      <c r="F161" s="189" t="s">
        <v>203</v>
      </c>
      <c r="G161" s="190" t="s">
        <v>204</v>
      </c>
      <c r="H161" s="191">
        <v>3.96</v>
      </c>
      <c r="I161" s="192"/>
      <c r="J161" s="191">
        <f>ROUND(I161*H161,2)</f>
        <v>0</v>
      </c>
      <c r="K161" s="193"/>
      <c r="L161" s="39"/>
      <c r="M161" s="194" t="s">
        <v>1</v>
      </c>
      <c r="N161" s="195" t="s">
        <v>41</v>
      </c>
      <c r="O161" s="71"/>
      <c r="P161" s="196">
        <f>O161*H161</f>
        <v>0</v>
      </c>
      <c r="Q161" s="196">
        <v>0</v>
      </c>
      <c r="R161" s="196">
        <f>Q161*H161</f>
        <v>0</v>
      </c>
      <c r="S161" s="196">
        <v>0</v>
      </c>
      <c r="T161" s="197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98" t="s">
        <v>138</v>
      </c>
      <c r="AT161" s="198" t="s">
        <v>134</v>
      </c>
      <c r="AU161" s="198" t="s">
        <v>139</v>
      </c>
      <c r="AY161" s="17" t="s">
        <v>131</v>
      </c>
      <c r="BE161" s="199">
        <f>IF(N161="základní",J161,0)</f>
        <v>0</v>
      </c>
      <c r="BF161" s="199">
        <f>IF(N161="snížená",J161,0)</f>
        <v>0</v>
      </c>
      <c r="BG161" s="199">
        <f>IF(N161="zákl. přenesená",J161,0)</f>
        <v>0</v>
      </c>
      <c r="BH161" s="199">
        <f>IF(N161="sníž. přenesená",J161,0)</f>
        <v>0</v>
      </c>
      <c r="BI161" s="199">
        <f>IF(N161="nulová",J161,0)</f>
        <v>0</v>
      </c>
      <c r="BJ161" s="17" t="s">
        <v>139</v>
      </c>
      <c r="BK161" s="199">
        <f>ROUND(I161*H161,2)</f>
        <v>0</v>
      </c>
      <c r="BL161" s="17" t="s">
        <v>138</v>
      </c>
      <c r="BM161" s="198" t="s">
        <v>205</v>
      </c>
    </row>
    <row r="162" spans="1:65" s="2" customFormat="1" ht="24.2" customHeight="1">
      <c r="A162" s="34"/>
      <c r="B162" s="35"/>
      <c r="C162" s="187" t="s">
        <v>8</v>
      </c>
      <c r="D162" s="187" t="s">
        <v>134</v>
      </c>
      <c r="E162" s="188" t="s">
        <v>206</v>
      </c>
      <c r="F162" s="189" t="s">
        <v>207</v>
      </c>
      <c r="G162" s="190" t="s">
        <v>204</v>
      </c>
      <c r="H162" s="191">
        <v>3.96</v>
      </c>
      <c r="I162" s="192"/>
      <c r="J162" s="191">
        <f>ROUND(I162*H162,2)</f>
        <v>0</v>
      </c>
      <c r="K162" s="193"/>
      <c r="L162" s="39"/>
      <c r="M162" s="194" t="s">
        <v>1</v>
      </c>
      <c r="N162" s="195" t="s">
        <v>41</v>
      </c>
      <c r="O162" s="71"/>
      <c r="P162" s="196">
        <f>O162*H162</f>
        <v>0</v>
      </c>
      <c r="Q162" s="196">
        <v>0</v>
      </c>
      <c r="R162" s="196">
        <f>Q162*H162</f>
        <v>0</v>
      </c>
      <c r="S162" s="196">
        <v>0</v>
      </c>
      <c r="T162" s="197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98" t="s">
        <v>138</v>
      </c>
      <c r="AT162" s="198" t="s">
        <v>134</v>
      </c>
      <c r="AU162" s="198" t="s">
        <v>139</v>
      </c>
      <c r="AY162" s="17" t="s">
        <v>131</v>
      </c>
      <c r="BE162" s="199">
        <f>IF(N162="základní",J162,0)</f>
        <v>0</v>
      </c>
      <c r="BF162" s="199">
        <f>IF(N162="snížená",J162,0)</f>
        <v>0</v>
      </c>
      <c r="BG162" s="199">
        <f>IF(N162="zákl. přenesená",J162,0)</f>
        <v>0</v>
      </c>
      <c r="BH162" s="199">
        <f>IF(N162="sníž. přenesená",J162,0)</f>
        <v>0</v>
      </c>
      <c r="BI162" s="199">
        <f>IF(N162="nulová",J162,0)</f>
        <v>0</v>
      </c>
      <c r="BJ162" s="17" t="s">
        <v>139</v>
      </c>
      <c r="BK162" s="199">
        <f>ROUND(I162*H162,2)</f>
        <v>0</v>
      </c>
      <c r="BL162" s="17" t="s">
        <v>138</v>
      </c>
      <c r="BM162" s="198" t="s">
        <v>208</v>
      </c>
    </row>
    <row r="163" spans="1:65" s="2" customFormat="1" ht="24.2" customHeight="1">
      <c r="A163" s="34"/>
      <c r="B163" s="35"/>
      <c r="C163" s="187" t="s">
        <v>209</v>
      </c>
      <c r="D163" s="187" t="s">
        <v>134</v>
      </c>
      <c r="E163" s="188" t="s">
        <v>210</v>
      </c>
      <c r="F163" s="189" t="s">
        <v>211</v>
      </c>
      <c r="G163" s="190" t="s">
        <v>204</v>
      </c>
      <c r="H163" s="191">
        <v>11.88</v>
      </c>
      <c r="I163" s="192"/>
      <c r="J163" s="191">
        <f>ROUND(I163*H163,2)</f>
        <v>0</v>
      </c>
      <c r="K163" s="193"/>
      <c r="L163" s="39"/>
      <c r="M163" s="194" t="s">
        <v>1</v>
      </c>
      <c r="N163" s="195" t="s">
        <v>41</v>
      </c>
      <c r="O163" s="71"/>
      <c r="P163" s="196">
        <f>O163*H163</f>
        <v>0</v>
      </c>
      <c r="Q163" s="196">
        <v>0</v>
      </c>
      <c r="R163" s="196">
        <f>Q163*H163</f>
        <v>0</v>
      </c>
      <c r="S163" s="196">
        <v>0</v>
      </c>
      <c r="T163" s="197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98" t="s">
        <v>138</v>
      </c>
      <c r="AT163" s="198" t="s">
        <v>134</v>
      </c>
      <c r="AU163" s="198" t="s">
        <v>139</v>
      </c>
      <c r="AY163" s="17" t="s">
        <v>131</v>
      </c>
      <c r="BE163" s="199">
        <f>IF(N163="základní",J163,0)</f>
        <v>0</v>
      </c>
      <c r="BF163" s="199">
        <f>IF(N163="snížená",J163,0)</f>
        <v>0</v>
      </c>
      <c r="BG163" s="199">
        <f>IF(N163="zákl. přenesená",J163,0)</f>
        <v>0</v>
      </c>
      <c r="BH163" s="199">
        <f>IF(N163="sníž. přenesená",J163,0)</f>
        <v>0</v>
      </c>
      <c r="BI163" s="199">
        <f>IF(N163="nulová",J163,0)</f>
        <v>0</v>
      </c>
      <c r="BJ163" s="17" t="s">
        <v>139</v>
      </c>
      <c r="BK163" s="199">
        <f>ROUND(I163*H163,2)</f>
        <v>0</v>
      </c>
      <c r="BL163" s="17" t="s">
        <v>138</v>
      </c>
      <c r="BM163" s="198" t="s">
        <v>212</v>
      </c>
    </row>
    <row r="164" spans="1:65" s="14" customFormat="1" ht="11.25">
      <c r="B164" s="211"/>
      <c r="C164" s="212"/>
      <c r="D164" s="202" t="s">
        <v>141</v>
      </c>
      <c r="E164" s="212"/>
      <c r="F164" s="214" t="s">
        <v>213</v>
      </c>
      <c r="G164" s="212"/>
      <c r="H164" s="215">
        <v>11.88</v>
      </c>
      <c r="I164" s="216"/>
      <c r="J164" s="212"/>
      <c r="K164" s="212"/>
      <c r="L164" s="217"/>
      <c r="M164" s="218"/>
      <c r="N164" s="219"/>
      <c r="O164" s="219"/>
      <c r="P164" s="219"/>
      <c r="Q164" s="219"/>
      <c r="R164" s="219"/>
      <c r="S164" s="219"/>
      <c r="T164" s="220"/>
      <c r="AT164" s="221" t="s">
        <v>141</v>
      </c>
      <c r="AU164" s="221" t="s">
        <v>139</v>
      </c>
      <c r="AV164" s="14" t="s">
        <v>139</v>
      </c>
      <c r="AW164" s="14" t="s">
        <v>4</v>
      </c>
      <c r="AX164" s="14" t="s">
        <v>83</v>
      </c>
      <c r="AY164" s="221" t="s">
        <v>131</v>
      </c>
    </row>
    <row r="165" spans="1:65" s="2" customFormat="1" ht="24.2" customHeight="1">
      <c r="A165" s="34"/>
      <c r="B165" s="35"/>
      <c r="C165" s="187" t="s">
        <v>214</v>
      </c>
      <c r="D165" s="187" t="s">
        <v>134</v>
      </c>
      <c r="E165" s="188" t="s">
        <v>215</v>
      </c>
      <c r="F165" s="189" t="s">
        <v>216</v>
      </c>
      <c r="G165" s="190" t="s">
        <v>204</v>
      </c>
      <c r="H165" s="191">
        <v>118.8</v>
      </c>
      <c r="I165" s="192"/>
      <c r="J165" s="191">
        <f>ROUND(I165*H165,2)</f>
        <v>0</v>
      </c>
      <c r="K165" s="193"/>
      <c r="L165" s="39"/>
      <c r="M165" s="194" t="s">
        <v>1</v>
      </c>
      <c r="N165" s="195" t="s">
        <v>41</v>
      </c>
      <c r="O165" s="71"/>
      <c r="P165" s="196">
        <f>O165*H165</f>
        <v>0</v>
      </c>
      <c r="Q165" s="196">
        <v>0</v>
      </c>
      <c r="R165" s="196">
        <f>Q165*H165</f>
        <v>0</v>
      </c>
      <c r="S165" s="196">
        <v>0</v>
      </c>
      <c r="T165" s="197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8" t="s">
        <v>138</v>
      </c>
      <c r="AT165" s="198" t="s">
        <v>134</v>
      </c>
      <c r="AU165" s="198" t="s">
        <v>139</v>
      </c>
      <c r="AY165" s="17" t="s">
        <v>131</v>
      </c>
      <c r="BE165" s="199">
        <f>IF(N165="základní",J165,0)</f>
        <v>0</v>
      </c>
      <c r="BF165" s="199">
        <f>IF(N165="snížená",J165,0)</f>
        <v>0</v>
      </c>
      <c r="BG165" s="199">
        <f>IF(N165="zákl. přenesená",J165,0)</f>
        <v>0</v>
      </c>
      <c r="BH165" s="199">
        <f>IF(N165="sníž. přenesená",J165,0)</f>
        <v>0</v>
      </c>
      <c r="BI165" s="199">
        <f>IF(N165="nulová",J165,0)</f>
        <v>0</v>
      </c>
      <c r="BJ165" s="17" t="s">
        <v>139</v>
      </c>
      <c r="BK165" s="199">
        <f>ROUND(I165*H165,2)</f>
        <v>0</v>
      </c>
      <c r="BL165" s="17" t="s">
        <v>138</v>
      </c>
      <c r="BM165" s="198" t="s">
        <v>217</v>
      </c>
    </row>
    <row r="166" spans="1:65" s="14" customFormat="1" ht="11.25">
      <c r="B166" s="211"/>
      <c r="C166" s="212"/>
      <c r="D166" s="202" t="s">
        <v>141</v>
      </c>
      <c r="E166" s="212"/>
      <c r="F166" s="214" t="s">
        <v>218</v>
      </c>
      <c r="G166" s="212"/>
      <c r="H166" s="215">
        <v>118.8</v>
      </c>
      <c r="I166" s="216"/>
      <c r="J166" s="212"/>
      <c r="K166" s="212"/>
      <c r="L166" s="217"/>
      <c r="M166" s="218"/>
      <c r="N166" s="219"/>
      <c r="O166" s="219"/>
      <c r="P166" s="219"/>
      <c r="Q166" s="219"/>
      <c r="R166" s="219"/>
      <c r="S166" s="219"/>
      <c r="T166" s="220"/>
      <c r="AT166" s="221" t="s">
        <v>141</v>
      </c>
      <c r="AU166" s="221" t="s">
        <v>139</v>
      </c>
      <c r="AV166" s="14" t="s">
        <v>139</v>
      </c>
      <c r="AW166" s="14" t="s">
        <v>4</v>
      </c>
      <c r="AX166" s="14" t="s">
        <v>83</v>
      </c>
      <c r="AY166" s="221" t="s">
        <v>131</v>
      </c>
    </row>
    <row r="167" spans="1:65" s="2" customFormat="1" ht="24.2" customHeight="1">
      <c r="A167" s="34"/>
      <c r="B167" s="35"/>
      <c r="C167" s="187" t="s">
        <v>219</v>
      </c>
      <c r="D167" s="187" t="s">
        <v>134</v>
      </c>
      <c r="E167" s="188" t="s">
        <v>220</v>
      </c>
      <c r="F167" s="189" t="s">
        <v>221</v>
      </c>
      <c r="G167" s="190" t="s">
        <v>204</v>
      </c>
      <c r="H167" s="191">
        <v>3.07</v>
      </c>
      <c r="I167" s="192"/>
      <c r="J167" s="191">
        <f>ROUND(I167*H167,2)</f>
        <v>0</v>
      </c>
      <c r="K167" s="193"/>
      <c r="L167" s="39"/>
      <c r="M167" s="194" t="s">
        <v>1</v>
      </c>
      <c r="N167" s="195" t="s">
        <v>41</v>
      </c>
      <c r="O167" s="71"/>
      <c r="P167" s="196">
        <f>O167*H167</f>
        <v>0</v>
      </c>
      <c r="Q167" s="196">
        <v>0</v>
      </c>
      <c r="R167" s="196">
        <f>Q167*H167</f>
        <v>0</v>
      </c>
      <c r="S167" s="196">
        <v>0</v>
      </c>
      <c r="T167" s="197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98" t="s">
        <v>138</v>
      </c>
      <c r="AT167" s="198" t="s">
        <v>134</v>
      </c>
      <c r="AU167" s="198" t="s">
        <v>139</v>
      </c>
      <c r="AY167" s="17" t="s">
        <v>131</v>
      </c>
      <c r="BE167" s="199">
        <f>IF(N167="základní",J167,0)</f>
        <v>0</v>
      </c>
      <c r="BF167" s="199">
        <f>IF(N167="snížená",J167,0)</f>
        <v>0</v>
      </c>
      <c r="BG167" s="199">
        <f>IF(N167="zákl. přenesená",J167,0)</f>
        <v>0</v>
      </c>
      <c r="BH167" s="199">
        <f>IF(N167="sníž. přenesená",J167,0)</f>
        <v>0</v>
      </c>
      <c r="BI167" s="199">
        <f>IF(N167="nulová",J167,0)</f>
        <v>0</v>
      </c>
      <c r="BJ167" s="17" t="s">
        <v>139</v>
      </c>
      <c r="BK167" s="199">
        <f>ROUND(I167*H167,2)</f>
        <v>0</v>
      </c>
      <c r="BL167" s="17" t="s">
        <v>138</v>
      </c>
      <c r="BM167" s="198" t="s">
        <v>222</v>
      </c>
    </row>
    <row r="168" spans="1:65" s="2" customFormat="1" ht="14.45" customHeight="1">
      <c r="A168" s="34"/>
      <c r="B168" s="35"/>
      <c r="C168" s="187" t="s">
        <v>223</v>
      </c>
      <c r="D168" s="187" t="s">
        <v>134</v>
      </c>
      <c r="E168" s="188" t="s">
        <v>190</v>
      </c>
      <c r="F168" s="189" t="s">
        <v>224</v>
      </c>
      <c r="G168" s="190" t="s">
        <v>225</v>
      </c>
      <c r="H168" s="191">
        <v>14</v>
      </c>
      <c r="I168" s="192"/>
      <c r="J168" s="191">
        <f>ROUND(I168*H168,2)</f>
        <v>0</v>
      </c>
      <c r="K168" s="193"/>
      <c r="L168" s="39"/>
      <c r="M168" s="194" t="s">
        <v>1</v>
      </c>
      <c r="N168" s="195" t="s">
        <v>41</v>
      </c>
      <c r="O168" s="71"/>
      <c r="P168" s="196">
        <f>O168*H168</f>
        <v>0</v>
      </c>
      <c r="Q168" s="196">
        <v>0</v>
      </c>
      <c r="R168" s="196">
        <f>Q168*H168</f>
        <v>0</v>
      </c>
      <c r="S168" s="196">
        <v>0</v>
      </c>
      <c r="T168" s="197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98" t="s">
        <v>138</v>
      </c>
      <c r="AT168" s="198" t="s">
        <v>134</v>
      </c>
      <c r="AU168" s="198" t="s">
        <v>139</v>
      </c>
      <c r="AY168" s="17" t="s">
        <v>131</v>
      </c>
      <c r="BE168" s="199">
        <f>IF(N168="základní",J168,0)</f>
        <v>0</v>
      </c>
      <c r="BF168" s="199">
        <f>IF(N168="snížená",J168,0)</f>
        <v>0</v>
      </c>
      <c r="BG168" s="199">
        <f>IF(N168="zákl. přenesená",J168,0)</f>
        <v>0</v>
      </c>
      <c r="BH168" s="199">
        <f>IF(N168="sníž. přenesená",J168,0)</f>
        <v>0</v>
      </c>
      <c r="BI168" s="199">
        <f>IF(N168="nulová",J168,0)</f>
        <v>0</v>
      </c>
      <c r="BJ168" s="17" t="s">
        <v>139</v>
      </c>
      <c r="BK168" s="199">
        <f>ROUND(I168*H168,2)</f>
        <v>0</v>
      </c>
      <c r="BL168" s="17" t="s">
        <v>138</v>
      </c>
      <c r="BM168" s="198" t="s">
        <v>226</v>
      </c>
    </row>
    <row r="169" spans="1:65" s="12" customFormat="1" ht="25.9" customHeight="1">
      <c r="B169" s="171"/>
      <c r="C169" s="172"/>
      <c r="D169" s="173" t="s">
        <v>74</v>
      </c>
      <c r="E169" s="174" t="s">
        <v>227</v>
      </c>
      <c r="F169" s="174" t="s">
        <v>228</v>
      </c>
      <c r="G169" s="172"/>
      <c r="H169" s="172"/>
      <c r="I169" s="175"/>
      <c r="J169" s="176">
        <f>BK169</f>
        <v>0</v>
      </c>
      <c r="K169" s="172"/>
      <c r="L169" s="177"/>
      <c r="M169" s="178"/>
      <c r="N169" s="179"/>
      <c r="O169" s="179"/>
      <c r="P169" s="180">
        <f>P170+P182+P190+P195+P213+P218+P221+P223+P226+P242+P247+P255+P261+P277+P302</f>
        <v>0</v>
      </c>
      <c r="Q169" s="179"/>
      <c r="R169" s="180">
        <f>R170+R182+R190+R195+R213+R218+R221+R223+R226+R242+R247+R255+R261+R277+R302</f>
        <v>1.595996</v>
      </c>
      <c r="S169" s="179"/>
      <c r="T169" s="181">
        <f>T170+T182+T190+T195+T213+T218+T221+T223+T226+T242+T247+T255+T261+T277+T302</f>
        <v>2.6018102999999999</v>
      </c>
      <c r="AR169" s="182" t="s">
        <v>139</v>
      </c>
      <c r="AT169" s="183" t="s">
        <v>74</v>
      </c>
      <c r="AU169" s="183" t="s">
        <v>75</v>
      </c>
      <c r="AY169" s="182" t="s">
        <v>131</v>
      </c>
      <c r="BK169" s="184">
        <f>BK170+BK182+BK190+BK195+BK213+BK218+BK221+BK223+BK226+BK242+BK247+BK255+BK261+BK277+BK302</f>
        <v>0</v>
      </c>
    </row>
    <row r="170" spans="1:65" s="12" customFormat="1" ht="22.9" customHeight="1">
      <c r="B170" s="171"/>
      <c r="C170" s="172"/>
      <c r="D170" s="173" t="s">
        <v>74</v>
      </c>
      <c r="E170" s="185" t="s">
        <v>229</v>
      </c>
      <c r="F170" s="185" t="s">
        <v>230</v>
      </c>
      <c r="G170" s="172"/>
      <c r="H170" s="172"/>
      <c r="I170" s="175"/>
      <c r="J170" s="186">
        <f>BK170</f>
        <v>0</v>
      </c>
      <c r="K170" s="172"/>
      <c r="L170" s="177"/>
      <c r="M170" s="178"/>
      <c r="N170" s="179"/>
      <c r="O170" s="179"/>
      <c r="P170" s="180">
        <f>SUM(P171:P181)</f>
        <v>0</v>
      </c>
      <c r="Q170" s="179"/>
      <c r="R170" s="180">
        <f>SUM(R171:R181)</f>
        <v>3.0300800000000003E-2</v>
      </c>
      <c r="S170" s="179"/>
      <c r="T170" s="181">
        <f>SUM(T171:T181)</f>
        <v>1.8257400000000001</v>
      </c>
      <c r="AR170" s="182" t="s">
        <v>139</v>
      </c>
      <c r="AT170" s="183" t="s">
        <v>74</v>
      </c>
      <c r="AU170" s="183" t="s">
        <v>83</v>
      </c>
      <c r="AY170" s="182" t="s">
        <v>131</v>
      </c>
      <c r="BK170" s="184">
        <f>SUM(BK171:BK181)</f>
        <v>0</v>
      </c>
    </row>
    <row r="171" spans="1:65" s="2" customFormat="1" ht="24.2" customHeight="1">
      <c r="A171" s="34"/>
      <c r="B171" s="35"/>
      <c r="C171" s="187" t="s">
        <v>231</v>
      </c>
      <c r="D171" s="187" t="s">
        <v>134</v>
      </c>
      <c r="E171" s="188" t="s">
        <v>232</v>
      </c>
      <c r="F171" s="189" t="s">
        <v>233</v>
      </c>
      <c r="G171" s="190" t="s">
        <v>167</v>
      </c>
      <c r="H171" s="191">
        <v>5</v>
      </c>
      <c r="I171" s="192"/>
      <c r="J171" s="191">
        <f>ROUND(I171*H171,2)</f>
        <v>0</v>
      </c>
      <c r="K171" s="193"/>
      <c r="L171" s="39"/>
      <c r="M171" s="194" t="s">
        <v>1</v>
      </c>
      <c r="N171" s="195" t="s">
        <v>41</v>
      </c>
      <c r="O171" s="71"/>
      <c r="P171" s="196">
        <f>O171*H171</f>
        <v>0</v>
      </c>
      <c r="Q171" s="196">
        <v>0</v>
      </c>
      <c r="R171" s="196">
        <f>Q171*H171</f>
        <v>0</v>
      </c>
      <c r="S171" s="196">
        <v>0</v>
      </c>
      <c r="T171" s="197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98" t="s">
        <v>209</v>
      </c>
      <c r="AT171" s="198" t="s">
        <v>134</v>
      </c>
      <c r="AU171" s="198" t="s">
        <v>139</v>
      </c>
      <c r="AY171" s="17" t="s">
        <v>131</v>
      </c>
      <c r="BE171" s="199">
        <f>IF(N171="základní",J171,0)</f>
        <v>0</v>
      </c>
      <c r="BF171" s="199">
        <f>IF(N171="snížená",J171,0)</f>
        <v>0</v>
      </c>
      <c r="BG171" s="199">
        <f>IF(N171="zákl. přenesená",J171,0)</f>
        <v>0</v>
      </c>
      <c r="BH171" s="199">
        <f>IF(N171="sníž. přenesená",J171,0)</f>
        <v>0</v>
      </c>
      <c r="BI171" s="199">
        <f>IF(N171="nulová",J171,0)</f>
        <v>0</v>
      </c>
      <c r="BJ171" s="17" t="s">
        <v>139</v>
      </c>
      <c r="BK171" s="199">
        <f>ROUND(I171*H171,2)</f>
        <v>0</v>
      </c>
      <c r="BL171" s="17" t="s">
        <v>209</v>
      </c>
      <c r="BM171" s="198" t="s">
        <v>234</v>
      </c>
    </row>
    <row r="172" spans="1:65" s="14" customFormat="1" ht="11.25">
      <c r="B172" s="211"/>
      <c r="C172" s="212"/>
      <c r="D172" s="202" t="s">
        <v>141</v>
      </c>
      <c r="E172" s="213" t="s">
        <v>1</v>
      </c>
      <c r="F172" s="214" t="s">
        <v>156</v>
      </c>
      <c r="G172" s="212"/>
      <c r="H172" s="215">
        <v>5</v>
      </c>
      <c r="I172" s="216"/>
      <c r="J172" s="212"/>
      <c r="K172" s="212"/>
      <c r="L172" s="217"/>
      <c r="M172" s="218"/>
      <c r="N172" s="219"/>
      <c r="O172" s="219"/>
      <c r="P172" s="219"/>
      <c r="Q172" s="219"/>
      <c r="R172" s="219"/>
      <c r="S172" s="219"/>
      <c r="T172" s="220"/>
      <c r="AT172" s="221" t="s">
        <v>141</v>
      </c>
      <c r="AU172" s="221" t="s">
        <v>139</v>
      </c>
      <c r="AV172" s="14" t="s">
        <v>139</v>
      </c>
      <c r="AW172" s="14" t="s">
        <v>32</v>
      </c>
      <c r="AX172" s="14" t="s">
        <v>83</v>
      </c>
      <c r="AY172" s="221" t="s">
        <v>131</v>
      </c>
    </row>
    <row r="173" spans="1:65" s="2" customFormat="1" ht="24.2" customHeight="1">
      <c r="A173" s="34"/>
      <c r="B173" s="35"/>
      <c r="C173" s="187" t="s">
        <v>7</v>
      </c>
      <c r="D173" s="187" t="s">
        <v>134</v>
      </c>
      <c r="E173" s="188" t="s">
        <v>235</v>
      </c>
      <c r="F173" s="189" t="s">
        <v>236</v>
      </c>
      <c r="G173" s="190" t="s">
        <v>137</v>
      </c>
      <c r="H173" s="191">
        <v>10.92</v>
      </c>
      <c r="I173" s="192"/>
      <c r="J173" s="191">
        <f>ROUND(I173*H173,2)</f>
        <v>0</v>
      </c>
      <c r="K173" s="193"/>
      <c r="L173" s="39"/>
      <c r="M173" s="194" t="s">
        <v>1</v>
      </c>
      <c r="N173" s="195" t="s">
        <v>41</v>
      </c>
      <c r="O173" s="71"/>
      <c r="P173" s="196">
        <f>O173*H173</f>
        <v>0</v>
      </c>
      <c r="Q173" s="196">
        <v>0</v>
      </c>
      <c r="R173" s="196">
        <f>Q173*H173</f>
        <v>0</v>
      </c>
      <c r="S173" s="196">
        <v>0</v>
      </c>
      <c r="T173" s="197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8" t="s">
        <v>209</v>
      </c>
      <c r="AT173" s="198" t="s">
        <v>134</v>
      </c>
      <c r="AU173" s="198" t="s">
        <v>139</v>
      </c>
      <c r="AY173" s="17" t="s">
        <v>131</v>
      </c>
      <c r="BE173" s="199">
        <f>IF(N173="základní",J173,0)</f>
        <v>0</v>
      </c>
      <c r="BF173" s="199">
        <f>IF(N173="snížená",J173,0)</f>
        <v>0</v>
      </c>
      <c r="BG173" s="199">
        <f>IF(N173="zákl. přenesená",J173,0)</f>
        <v>0</v>
      </c>
      <c r="BH173" s="199">
        <f>IF(N173="sníž. přenesená",J173,0)</f>
        <v>0</v>
      </c>
      <c r="BI173" s="199">
        <f>IF(N173="nulová",J173,0)</f>
        <v>0</v>
      </c>
      <c r="BJ173" s="17" t="s">
        <v>139</v>
      </c>
      <c r="BK173" s="199">
        <f>ROUND(I173*H173,2)</f>
        <v>0</v>
      </c>
      <c r="BL173" s="17" t="s">
        <v>209</v>
      </c>
      <c r="BM173" s="198" t="s">
        <v>237</v>
      </c>
    </row>
    <row r="174" spans="1:65" s="14" customFormat="1" ht="11.25">
      <c r="B174" s="211"/>
      <c r="C174" s="212"/>
      <c r="D174" s="202" t="s">
        <v>141</v>
      </c>
      <c r="E174" s="213" t="s">
        <v>1</v>
      </c>
      <c r="F174" s="214" t="s">
        <v>238</v>
      </c>
      <c r="G174" s="212"/>
      <c r="H174" s="215">
        <v>10.92</v>
      </c>
      <c r="I174" s="216"/>
      <c r="J174" s="212"/>
      <c r="K174" s="212"/>
      <c r="L174" s="217"/>
      <c r="M174" s="218"/>
      <c r="N174" s="219"/>
      <c r="O174" s="219"/>
      <c r="P174" s="219"/>
      <c r="Q174" s="219"/>
      <c r="R174" s="219"/>
      <c r="S174" s="219"/>
      <c r="T174" s="220"/>
      <c r="AT174" s="221" t="s">
        <v>141</v>
      </c>
      <c r="AU174" s="221" t="s">
        <v>139</v>
      </c>
      <c r="AV174" s="14" t="s">
        <v>139</v>
      </c>
      <c r="AW174" s="14" t="s">
        <v>32</v>
      </c>
      <c r="AX174" s="14" t="s">
        <v>83</v>
      </c>
      <c r="AY174" s="221" t="s">
        <v>131</v>
      </c>
    </row>
    <row r="175" spans="1:65" s="2" customFormat="1" ht="24.2" customHeight="1">
      <c r="A175" s="34"/>
      <c r="B175" s="35"/>
      <c r="C175" s="222" t="s">
        <v>239</v>
      </c>
      <c r="D175" s="222" t="s">
        <v>170</v>
      </c>
      <c r="E175" s="223" t="s">
        <v>240</v>
      </c>
      <c r="F175" s="224" t="s">
        <v>241</v>
      </c>
      <c r="G175" s="225" t="s">
        <v>137</v>
      </c>
      <c r="H175" s="226">
        <v>11.14</v>
      </c>
      <c r="I175" s="227"/>
      <c r="J175" s="226">
        <f>ROUND(I175*H175,2)</f>
        <v>0</v>
      </c>
      <c r="K175" s="228"/>
      <c r="L175" s="229"/>
      <c r="M175" s="230" t="s">
        <v>1</v>
      </c>
      <c r="N175" s="231" t="s">
        <v>41</v>
      </c>
      <c r="O175" s="71"/>
      <c r="P175" s="196">
        <f>O175*H175</f>
        <v>0</v>
      </c>
      <c r="Q175" s="196">
        <v>2.7200000000000002E-3</v>
      </c>
      <c r="R175" s="196">
        <f>Q175*H175</f>
        <v>3.0300800000000003E-2</v>
      </c>
      <c r="S175" s="196">
        <v>0</v>
      </c>
      <c r="T175" s="197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98" t="s">
        <v>242</v>
      </c>
      <c r="AT175" s="198" t="s">
        <v>170</v>
      </c>
      <c r="AU175" s="198" t="s">
        <v>139</v>
      </c>
      <c r="AY175" s="17" t="s">
        <v>131</v>
      </c>
      <c r="BE175" s="199">
        <f>IF(N175="základní",J175,0)</f>
        <v>0</v>
      </c>
      <c r="BF175" s="199">
        <f>IF(N175="snížená",J175,0)</f>
        <v>0</v>
      </c>
      <c r="BG175" s="199">
        <f>IF(N175="zákl. přenesená",J175,0)</f>
        <v>0</v>
      </c>
      <c r="BH175" s="199">
        <f>IF(N175="sníž. přenesená",J175,0)</f>
        <v>0</v>
      </c>
      <c r="BI175" s="199">
        <f>IF(N175="nulová",J175,0)</f>
        <v>0</v>
      </c>
      <c r="BJ175" s="17" t="s">
        <v>139</v>
      </c>
      <c r="BK175" s="199">
        <f>ROUND(I175*H175,2)</f>
        <v>0</v>
      </c>
      <c r="BL175" s="17" t="s">
        <v>209</v>
      </c>
      <c r="BM175" s="198" t="s">
        <v>243</v>
      </c>
    </row>
    <row r="176" spans="1:65" s="14" customFormat="1" ht="11.25">
      <c r="B176" s="211"/>
      <c r="C176" s="212"/>
      <c r="D176" s="202" t="s">
        <v>141</v>
      </c>
      <c r="E176" s="212"/>
      <c r="F176" s="214" t="s">
        <v>244</v>
      </c>
      <c r="G176" s="212"/>
      <c r="H176" s="215">
        <v>11.14</v>
      </c>
      <c r="I176" s="216"/>
      <c r="J176" s="212"/>
      <c r="K176" s="212"/>
      <c r="L176" s="217"/>
      <c r="M176" s="218"/>
      <c r="N176" s="219"/>
      <c r="O176" s="219"/>
      <c r="P176" s="219"/>
      <c r="Q176" s="219"/>
      <c r="R176" s="219"/>
      <c r="S176" s="219"/>
      <c r="T176" s="220"/>
      <c r="AT176" s="221" t="s">
        <v>141</v>
      </c>
      <c r="AU176" s="221" t="s">
        <v>139</v>
      </c>
      <c r="AV176" s="14" t="s">
        <v>139</v>
      </c>
      <c r="AW176" s="14" t="s">
        <v>4</v>
      </c>
      <c r="AX176" s="14" t="s">
        <v>83</v>
      </c>
      <c r="AY176" s="221" t="s">
        <v>131</v>
      </c>
    </row>
    <row r="177" spans="1:65" s="2" customFormat="1" ht="37.9" customHeight="1">
      <c r="A177" s="34"/>
      <c r="B177" s="35"/>
      <c r="C177" s="187" t="s">
        <v>245</v>
      </c>
      <c r="D177" s="187" t="s">
        <v>134</v>
      </c>
      <c r="E177" s="188" t="s">
        <v>246</v>
      </c>
      <c r="F177" s="189" t="s">
        <v>247</v>
      </c>
      <c r="G177" s="190" t="s">
        <v>137</v>
      </c>
      <c r="H177" s="191">
        <v>10.92</v>
      </c>
      <c r="I177" s="192"/>
      <c r="J177" s="191">
        <f>ROUND(I177*H177,2)</f>
        <v>0</v>
      </c>
      <c r="K177" s="193"/>
      <c r="L177" s="39"/>
      <c r="M177" s="194" t="s">
        <v>1</v>
      </c>
      <c r="N177" s="195" t="s">
        <v>41</v>
      </c>
      <c r="O177" s="71"/>
      <c r="P177" s="196">
        <f>O177*H177</f>
        <v>0</v>
      </c>
      <c r="Q177" s="196">
        <v>0</v>
      </c>
      <c r="R177" s="196">
        <f>Q177*H177</f>
        <v>0</v>
      </c>
      <c r="S177" s="196">
        <v>7.1999999999999995E-2</v>
      </c>
      <c r="T177" s="197">
        <f>S177*H177</f>
        <v>0.78623999999999994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98" t="s">
        <v>209</v>
      </c>
      <c r="AT177" s="198" t="s">
        <v>134</v>
      </c>
      <c r="AU177" s="198" t="s">
        <v>139</v>
      </c>
      <c r="AY177" s="17" t="s">
        <v>131</v>
      </c>
      <c r="BE177" s="199">
        <f>IF(N177="základní",J177,0)</f>
        <v>0</v>
      </c>
      <c r="BF177" s="199">
        <f>IF(N177="snížená",J177,0)</f>
        <v>0</v>
      </c>
      <c r="BG177" s="199">
        <f>IF(N177="zákl. přenesená",J177,0)</f>
        <v>0</v>
      </c>
      <c r="BH177" s="199">
        <f>IF(N177="sníž. přenesená",J177,0)</f>
        <v>0</v>
      </c>
      <c r="BI177" s="199">
        <f>IF(N177="nulová",J177,0)</f>
        <v>0</v>
      </c>
      <c r="BJ177" s="17" t="s">
        <v>139</v>
      </c>
      <c r="BK177" s="199">
        <f>ROUND(I177*H177,2)</f>
        <v>0</v>
      </c>
      <c r="BL177" s="17" t="s">
        <v>209</v>
      </c>
      <c r="BM177" s="198" t="s">
        <v>248</v>
      </c>
    </row>
    <row r="178" spans="1:65" s="14" customFormat="1" ht="11.25">
      <c r="B178" s="211"/>
      <c r="C178" s="212"/>
      <c r="D178" s="202" t="s">
        <v>141</v>
      </c>
      <c r="E178" s="213" t="s">
        <v>1</v>
      </c>
      <c r="F178" s="214" t="s">
        <v>249</v>
      </c>
      <c r="G178" s="212"/>
      <c r="H178" s="215">
        <v>10.92</v>
      </c>
      <c r="I178" s="216"/>
      <c r="J178" s="212"/>
      <c r="K178" s="212"/>
      <c r="L178" s="217"/>
      <c r="M178" s="218"/>
      <c r="N178" s="219"/>
      <c r="O178" s="219"/>
      <c r="P178" s="219"/>
      <c r="Q178" s="219"/>
      <c r="R178" s="219"/>
      <c r="S178" s="219"/>
      <c r="T178" s="220"/>
      <c r="AT178" s="221" t="s">
        <v>141</v>
      </c>
      <c r="AU178" s="221" t="s">
        <v>139</v>
      </c>
      <c r="AV178" s="14" t="s">
        <v>139</v>
      </c>
      <c r="AW178" s="14" t="s">
        <v>32</v>
      </c>
      <c r="AX178" s="14" t="s">
        <v>83</v>
      </c>
      <c r="AY178" s="221" t="s">
        <v>131</v>
      </c>
    </row>
    <row r="179" spans="1:65" s="2" customFormat="1" ht="24.2" customHeight="1">
      <c r="A179" s="34"/>
      <c r="B179" s="35"/>
      <c r="C179" s="187" t="s">
        <v>250</v>
      </c>
      <c r="D179" s="187" t="s">
        <v>134</v>
      </c>
      <c r="E179" s="188" t="s">
        <v>251</v>
      </c>
      <c r="F179" s="189" t="s">
        <v>252</v>
      </c>
      <c r="G179" s="190" t="s">
        <v>137</v>
      </c>
      <c r="H179" s="191">
        <v>7.7</v>
      </c>
      <c r="I179" s="192"/>
      <c r="J179" s="191">
        <f>ROUND(I179*H179,2)</f>
        <v>0</v>
      </c>
      <c r="K179" s="193"/>
      <c r="L179" s="39"/>
      <c r="M179" s="194" t="s">
        <v>1</v>
      </c>
      <c r="N179" s="195" t="s">
        <v>41</v>
      </c>
      <c r="O179" s="71"/>
      <c r="P179" s="196">
        <f>O179*H179</f>
        <v>0</v>
      </c>
      <c r="Q179" s="196">
        <v>0</v>
      </c>
      <c r="R179" s="196">
        <f>Q179*H179</f>
        <v>0</v>
      </c>
      <c r="S179" s="196">
        <v>0.13500000000000001</v>
      </c>
      <c r="T179" s="197">
        <f>S179*H179</f>
        <v>1.0395000000000001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98" t="s">
        <v>209</v>
      </c>
      <c r="AT179" s="198" t="s">
        <v>134</v>
      </c>
      <c r="AU179" s="198" t="s">
        <v>139</v>
      </c>
      <c r="AY179" s="17" t="s">
        <v>131</v>
      </c>
      <c r="BE179" s="199">
        <f>IF(N179="základní",J179,0)</f>
        <v>0</v>
      </c>
      <c r="BF179" s="199">
        <f>IF(N179="snížená",J179,0)</f>
        <v>0</v>
      </c>
      <c r="BG179" s="199">
        <f>IF(N179="zákl. přenesená",J179,0)</f>
        <v>0</v>
      </c>
      <c r="BH179" s="199">
        <f>IF(N179="sníž. přenesená",J179,0)</f>
        <v>0</v>
      </c>
      <c r="BI179" s="199">
        <f>IF(N179="nulová",J179,0)</f>
        <v>0</v>
      </c>
      <c r="BJ179" s="17" t="s">
        <v>139</v>
      </c>
      <c r="BK179" s="199">
        <f>ROUND(I179*H179,2)</f>
        <v>0</v>
      </c>
      <c r="BL179" s="17" t="s">
        <v>209</v>
      </c>
      <c r="BM179" s="198" t="s">
        <v>253</v>
      </c>
    </row>
    <row r="180" spans="1:65" s="14" customFormat="1" ht="11.25">
      <c r="B180" s="211"/>
      <c r="C180" s="212"/>
      <c r="D180" s="202" t="s">
        <v>141</v>
      </c>
      <c r="E180" s="213" t="s">
        <v>1</v>
      </c>
      <c r="F180" s="214" t="s">
        <v>254</v>
      </c>
      <c r="G180" s="212"/>
      <c r="H180" s="215">
        <v>7.7</v>
      </c>
      <c r="I180" s="216"/>
      <c r="J180" s="212"/>
      <c r="K180" s="212"/>
      <c r="L180" s="217"/>
      <c r="M180" s="218"/>
      <c r="N180" s="219"/>
      <c r="O180" s="219"/>
      <c r="P180" s="219"/>
      <c r="Q180" s="219"/>
      <c r="R180" s="219"/>
      <c r="S180" s="219"/>
      <c r="T180" s="220"/>
      <c r="AT180" s="221" t="s">
        <v>141</v>
      </c>
      <c r="AU180" s="221" t="s">
        <v>139</v>
      </c>
      <c r="AV180" s="14" t="s">
        <v>139</v>
      </c>
      <c r="AW180" s="14" t="s">
        <v>32</v>
      </c>
      <c r="AX180" s="14" t="s">
        <v>83</v>
      </c>
      <c r="AY180" s="221" t="s">
        <v>131</v>
      </c>
    </row>
    <row r="181" spans="1:65" s="2" customFormat="1" ht="24.2" customHeight="1">
      <c r="A181" s="34"/>
      <c r="B181" s="35"/>
      <c r="C181" s="187" t="s">
        <v>255</v>
      </c>
      <c r="D181" s="187" t="s">
        <v>134</v>
      </c>
      <c r="E181" s="188" t="s">
        <v>256</v>
      </c>
      <c r="F181" s="189" t="s">
        <v>257</v>
      </c>
      <c r="G181" s="190" t="s">
        <v>204</v>
      </c>
      <c r="H181" s="191">
        <v>0.03</v>
      </c>
      <c r="I181" s="192"/>
      <c r="J181" s="191">
        <f>ROUND(I181*H181,2)</f>
        <v>0</v>
      </c>
      <c r="K181" s="193"/>
      <c r="L181" s="39"/>
      <c r="M181" s="194" t="s">
        <v>1</v>
      </c>
      <c r="N181" s="195" t="s">
        <v>41</v>
      </c>
      <c r="O181" s="71"/>
      <c r="P181" s="196">
        <f>O181*H181</f>
        <v>0</v>
      </c>
      <c r="Q181" s="196">
        <v>0</v>
      </c>
      <c r="R181" s="196">
        <f>Q181*H181</f>
        <v>0</v>
      </c>
      <c r="S181" s="196">
        <v>0</v>
      </c>
      <c r="T181" s="197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98" t="s">
        <v>209</v>
      </c>
      <c r="AT181" s="198" t="s">
        <v>134</v>
      </c>
      <c r="AU181" s="198" t="s">
        <v>139</v>
      </c>
      <c r="AY181" s="17" t="s">
        <v>131</v>
      </c>
      <c r="BE181" s="199">
        <f>IF(N181="základní",J181,0)</f>
        <v>0</v>
      </c>
      <c r="BF181" s="199">
        <f>IF(N181="snížená",J181,0)</f>
        <v>0</v>
      </c>
      <c r="BG181" s="199">
        <f>IF(N181="zákl. přenesená",J181,0)</f>
        <v>0</v>
      </c>
      <c r="BH181" s="199">
        <f>IF(N181="sníž. přenesená",J181,0)</f>
        <v>0</v>
      </c>
      <c r="BI181" s="199">
        <f>IF(N181="nulová",J181,0)</f>
        <v>0</v>
      </c>
      <c r="BJ181" s="17" t="s">
        <v>139</v>
      </c>
      <c r="BK181" s="199">
        <f>ROUND(I181*H181,2)</f>
        <v>0</v>
      </c>
      <c r="BL181" s="17" t="s">
        <v>209</v>
      </c>
      <c r="BM181" s="198" t="s">
        <v>258</v>
      </c>
    </row>
    <row r="182" spans="1:65" s="12" customFormat="1" ht="22.9" customHeight="1">
      <c r="B182" s="171"/>
      <c r="C182" s="172"/>
      <c r="D182" s="173" t="s">
        <v>74</v>
      </c>
      <c r="E182" s="185" t="s">
        <v>259</v>
      </c>
      <c r="F182" s="185" t="s">
        <v>260</v>
      </c>
      <c r="G182" s="172"/>
      <c r="H182" s="172"/>
      <c r="I182" s="175"/>
      <c r="J182" s="186">
        <f>BK182</f>
        <v>0</v>
      </c>
      <c r="K182" s="172"/>
      <c r="L182" s="177"/>
      <c r="M182" s="178"/>
      <c r="N182" s="179"/>
      <c r="O182" s="179"/>
      <c r="P182" s="180">
        <f>SUM(P183:P189)</f>
        <v>0</v>
      </c>
      <c r="Q182" s="179"/>
      <c r="R182" s="180">
        <f>SUM(R183:R189)</f>
        <v>7.8700000000000003E-3</v>
      </c>
      <c r="S182" s="179"/>
      <c r="T182" s="181">
        <f>SUM(T183:T189)</f>
        <v>0</v>
      </c>
      <c r="AR182" s="182" t="s">
        <v>139</v>
      </c>
      <c r="AT182" s="183" t="s">
        <v>74</v>
      </c>
      <c r="AU182" s="183" t="s">
        <v>83</v>
      </c>
      <c r="AY182" s="182" t="s">
        <v>131</v>
      </c>
      <c r="BK182" s="184">
        <f>SUM(BK183:BK189)</f>
        <v>0</v>
      </c>
    </row>
    <row r="183" spans="1:65" s="2" customFormat="1" ht="14.45" customHeight="1">
      <c r="A183" s="34"/>
      <c r="B183" s="35"/>
      <c r="C183" s="187" t="s">
        <v>261</v>
      </c>
      <c r="D183" s="187" t="s">
        <v>134</v>
      </c>
      <c r="E183" s="188" t="s">
        <v>262</v>
      </c>
      <c r="F183" s="189" t="s">
        <v>263</v>
      </c>
      <c r="G183" s="190" t="s">
        <v>167</v>
      </c>
      <c r="H183" s="191">
        <v>2</v>
      </c>
      <c r="I183" s="192"/>
      <c r="J183" s="191">
        <f t="shared" ref="J183:J189" si="0">ROUND(I183*H183,2)</f>
        <v>0</v>
      </c>
      <c r="K183" s="193"/>
      <c r="L183" s="39"/>
      <c r="M183" s="194" t="s">
        <v>1</v>
      </c>
      <c r="N183" s="195" t="s">
        <v>41</v>
      </c>
      <c r="O183" s="71"/>
      <c r="P183" s="196">
        <f t="shared" ref="P183:P189" si="1">O183*H183</f>
        <v>0</v>
      </c>
      <c r="Q183" s="196">
        <v>5.0000000000000001E-4</v>
      </c>
      <c r="R183" s="196">
        <f t="shared" ref="R183:R189" si="2">Q183*H183</f>
        <v>1E-3</v>
      </c>
      <c r="S183" s="196">
        <v>0</v>
      </c>
      <c r="T183" s="197">
        <f t="shared" ref="T183:T189" si="3"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198" t="s">
        <v>209</v>
      </c>
      <c r="AT183" s="198" t="s">
        <v>134</v>
      </c>
      <c r="AU183" s="198" t="s">
        <v>139</v>
      </c>
      <c r="AY183" s="17" t="s">
        <v>131</v>
      </c>
      <c r="BE183" s="199">
        <f t="shared" ref="BE183:BE189" si="4">IF(N183="základní",J183,0)</f>
        <v>0</v>
      </c>
      <c r="BF183" s="199">
        <f t="shared" ref="BF183:BF189" si="5">IF(N183="snížená",J183,0)</f>
        <v>0</v>
      </c>
      <c r="BG183" s="199">
        <f t="shared" ref="BG183:BG189" si="6">IF(N183="zákl. přenesená",J183,0)</f>
        <v>0</v>
      </c>
      <c r="BH183" s="199">
        <f t="shared" ref="BH183:BH189" si="7">IF(N183="sníž. přenesená",J183,0)</f>
        <v>0</v>
      </c>
      <c r="BI183" s="199">
        <f t="shared" ref="BI183:BI189" si="8">IF(N183="nulová",J183,0)</f>
        <v>0</v>
      </c>
      <c r="BJ183" s="17" t="s">
        <v>139</v>
      </c>
      <c r="BK183" s="199">
        <f t="shared" ref="BK183:BK189" si="9">ROUND(I183*H183,2)</f>
        <v>0</v>
      </c>
      <c r="BL183" s="17" t="s">
        <v>209</v>
      </c>
      <c r="BM183" s="198" t="s">
        <v>264</v>
      </c>
    </row>
    <row r="184" spans="1:65" s="2" customFormat="1" ht="14.45" customHeight="1">
      <c r="A184" s="34"/>
      <c r="B184" s="35"/>
      <c r="C184" s="187" t="s">
        <v>265</v>
      </c>
      <c r="D184" s="187" t="s">
        <v>134</v>
      </c>
      <c r="E184" s="188" t="s">
        <v>266</v>
      </c>
      <c r="F184" s="189" t="s">
        <v>267</v>
      </c>
      <c r="G184" s="190" t="s">
        <v>167</v>
      </c>
      <c r="H184" s="191">
        <v>2</v>
      </c>
      <c r="I184" s="192"/>
      <c r="J184" s="191">
        <f t="shared" si="0"/>
        <v>0</v>
      </c>
      <c r="K184" s="193"/>
      <c r="L184" s="39"/>
      <c r="M184" s="194" t="s">
        <v>1</v>
      </c>
      <c r="N184" s="195" t="s">
        <v>41</v>
      </c>
      <c r="O184" s="71"/>
      <c r="P184" s="196">
        <f t="shared" si="1"/>
        <v>0</v>
      </c>
      <c r="Q184" s="196">
        <v>3.1E-4</v>
      </c>
      <c r="R184" s="196">
        <f t="shared" si="2"/>
        <v>6.2E-4</v>
      </c>
      <c r="S184" s="196">
        <v>0</v>
      </c>
      <c r="T184" s="197">
        <f t="shared" si="3"/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98" t="s">
        <v>209</v>
      </c>
      <c r="AT184" s="198" t="s">
        <v>134</v>
      </c>
      <c r="AU184" s="198" t="s">
        <v>139</v>
      </c>
      <c r="AY184" s="17" t="s">
        <v>131</v>
      </c>
      <c r="BE184" s="199">
        <f t="shared" si="4"/>
        <v>0</v>
      </c>
      <c r="BF184" s="199">
        <f t="shared" si="5"/>
        <v>0</v>
      </c>
      <c r="BG184" s="199">
        <f t="shared" si="6"/>
        <v>0</v>
      </c>
      <c r="BH184" s="199">
        <f t="shared" si="7"/>
        <v>0</v>
      </c>
      <c r="BI184" s="199">
        <f t="shared" si="8"/>
        <v>0</v>
      </c>
      <c r="BJ184" s="17" t="s">
        <v>139</v>
      </c>
      <c r="BK184" s="199">
        <f t="shared" si="9"/>
        <v>0</v>
      </c>
      <c r="BL184" s="17" t="s">
        <v>209</v>
      </c>
      <c r="BM184" s="198" t="s">
        <v>268</v>
      </c>
    </row>
    <row r="185" spans="1:65" s="2" customFormat="1" ht="14.45" customHeight="1">
      <c r="A185" s="34"/>
      <c r="B185" s="35"/>
      <c r="C185" s="187" t="s">
        <v>269</v>
      </c>
      <c r="D185" s="187" t="s">
        <v>134</v>
      </c>
      <c r="E185" s="188" t="s">
        <v>270</v>
      </c>
      <c r="F185" s="189" t="s">
        <v>271</v>
      </c>
      <c r="G185" s="190" t="s">
        <v>195</v>
      </c>
      <c r="H185" s="191">
        <v>5</v>
      </c>
      <c r="I185" s="192"/>
      <c r="J185" s="191">
        <f t="shared" si="0"/>
        <v>0</v>
      </c>
      <c r="K185" s="193"/>
      <c r="L185" s="39"/>
      <c r="M185" s="194" t="s">
        <v>1</v>
      </c>
      <c r="N185" s="195" t="s">
        <v>41</v>
      </c>
      <c r="O185" s="71"/>
      <c r="P185" s="196">
        <f t="shared" si="1"/>
        <v>0</v>
      </c>
      <c r="Q185" s="196">
        <v>4.8000000000000001E-4</v>
      </c>
      <c r="R185" s="196">
        <f t="shared" si="2"/>
        <v>2.4000000000000002E-3</v>
      </c>
      <c r="S185" s="196">
        <v>0</v>
      </c>
      <c r="T185" s="197">
        <f t="shared" si="3"/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198" t="s">
        <v>209</v>
      </c>
      <c r="AT185" s="198" t="s">
        <v>134</v>
      </c>
      <c r="AU185" s="198" t="s">
        <v>139</v>
      </c>
      <c r="AY185" s="17" t="s">
        <v>131</v>
      </c>
      <c r="BE185" s="199">
        <f t="shared" si="4"/>
        <v>0</v>
      </c>
      <c r="BF185" s="199">
        <f t="shared" si="5"/>
        <v>0</v>
      </c>
      <c r="BG185" s="199">
        <f t="shared" si="6"/>
        <v>0</v>
      </c>
      <c r="BH185" s="199">
        <f t="shared" si="7"/>
        <v>0</v>
      </c>
      <c r="BI185" s="199">
        <f t="shared" si="8"/>
        <v>0</v>
      </c>
      <c r="BJ185" s="17" t="s">
        <v>139</v>
      </c>
      <c r="BK185" s="199">
        <f t="shared" si="9"/>
        <v>0</v>
      </c>
      <c r="BL185" s="17" t="s">
        <v>209</v>
      </c>
      <c r="BM185" s="198" t="s">
        <v>272</v>
      </c>
    </row>
    <row r="186" spans="1:65" s="2" customFormat="1" ht="14.45" customHeight="1">
      <c r="A186" s="34"/>
      <c r="B186" s="35"/>
      <c r="C186" s="187" t="s">
        <v>273</v>
      </c>
      <c r="D186" s="187" t="s">
        <v>134</v>
      </c>
      <c r="E186" s="188" t="s">
        <v>274</v>
      </c>
      <c r="F186" s="189" t="s">
        <v>275</v>
      </c>
      <c r="G186" s="190" t="s">
        <v>167</v>
      </c>
      <c r="H186" s="191">
        <v>2</v>
      </c>
      <c r="I186" s="192"/>
      <c r="J186" s="191">
        <f t="shared" si="0"/>
        <v>0</v>
      </c>
      <c r="K186" s="193"/>
      <c r="L186" s="39"/>
      <c r="M186" s="194" t="s">
        <v>1</v>
      </c>
      <c r="N186" s="195" t="s">
        <v>41</v>
      </c>
      <c r="O186" s="71"/>
      <c r="P186" s="196">
        <f t="shared" si="1"/>
        <v>0</v>
      </c>
      <c r="Q186" s="196">
        <v>0</v>
      </c>
      <c r="R186" s="196">
        <f t="shared" si="2"/>
        <v>0</v>
      </c>
      <c r="S186" s="196">
        <v>0</v>
      </c>
      <c r="T186" s="197">
        <f t="shared" si="3"/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198" t="s">
        <v>209</v>
      </c>
      <c r="AT186" s="198" t="s">
        <v>134</v>
      </c>
      <c r="AU186" s="198" t="s">
        <v>139</v>
      </c>
      <c r="AY186" s="17" t="s">
        <v>131</v>
      </c>
      <c r="BE186" s="199">
        <f t="shared" si="4"/>
        <v>0</v>
      </c>
      <c r="BF186" s="199">
        <f t="shared" si="5"/>
        <v>0</v>
      </c>
      <c r="BG186" s="199">
        <f t="shared" si="6"/>
        <v>0</v>
      </c>
      <c r="BH186" s="199">
        <f t="shared" si="7"/>
        <v>0</v>
      </c>
      <c r="BI186" s="199">
        <f t="shared" si="8"/>
        <v>0</v>
      </c>
      <c r="BJ186" s="17" t="s">
        <v>139</v>
      </c>
      <c r="BK186" s="199">
        <f t="shared" si="9"/>
        <v>0</v>
      </c>
      <c r="BL186" s="17" t="s">
        <v>209</v>
      </c>
      <c r="BM186" s="198" t="s">
        <v>276</v>
      </c>
    </row>
    <row r="187" spans="1:65" s="2" customFormat="1" ht="24.2" customHeight="1">
      <c r="A187" s="34"/>
      <c r="B187" s="35"/>
      <c r="C187" s="187" t="s">
        <v>143</v>
      </c>
      <c r="D187" s="187" t="s">
        <v>134</v>
      </c>
      <c r="E187" s="188" t="s">
        <v>277</v>
      </c>
      <c r="F187" s="189" t="s">
        <v>278</v>
      </c>
      <c r="G187" s="190" t="s">
        <v>167</v>
      </c>
      <c r="H187" s="191">
        <v>1</v>
      </c>
      <c r="I187" s="192"/>
      <c r="J187" s="191">
        <f t="shared" si="0"/>
        <v>0</v>
      </c>
      <c r="K187" s="193"/>
      <c r="L187" s="39"/>
      <c r="M187" s="194" t="s">
        <v>1</v>
      </c>
      <c r="N187" s="195" t="s">
        <v>41</v>
      </c>
      <c r="O187" s="71"/>
      <c r="P187" s="196">
        <f t="shared" si="1"/>
        <v>0</v>
      </c>
      <c r="Q187" s="196">
        <v>1.4999999999999999E-4</v>
      </c>
      <c r="R187" s="196">
        <f t="shared" si="2"/>
        <v>1.4999999999999999E-4</v>
      </c>
      <c r="S187" s="196">
        <v>0</v>
      </c>
      <c r="T187" s="197">
        <f t="shared" si="3"/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198" t="s">
        <v>209</v>
      </c>
      <c r="AT187" s="198" t="s">
        <v>134</v>
      </c>
      <c r="AU187" s="198" t="s">
        <v>139</v>
      </c>
      <c r="AY187" s="17" t="s">
        <v>131</v>
      </c>
      <c r="BE187" s="199">
        <f t="shared" si="4"/>
        <v>0</v>
      </c>
      <c r="BF187" s="199">
        <f t="shared" si="5"/>
        <v>0</v>
      </c>
      <c r="BG187" s="199">
        <f t="shared" si="6"/>
        <v>0</v>
      </c>
      <c r="BH187" s="199">
        <f t="shared" si="7"/>
        <v>0</v>
      </c>
      <c r="BI187" s="199">
        <f t="shared" si="8"/>
        <v>0</v>
      </c>
      <c r="BJ187" s="17" t="s">
        <v>139</v>
      </c>
      <c r="BK187" s="199">
        <f t="shared" si="9"/>
        <v>0</v>
      </c>
      <c r="BL187" s="17" t="s">
        <v>209</v>
      </c>
      <c r="BM187" s="198" t="s">
        <v>279</v>
      </c>
    </row>
    <row r="188" spans="1:65" s="2" customFormat="1" ht="49.15" customHeight="1">
      <c r="A188" s="34"/>
      <c r="B188" s="35"/>
      <c r="C188" s="222" t="s">
        <v>280</v>
      </c>
      <c r="D188" s="222" t="s">
        <v>170</v>
      </c>
      <c r="E188" s="223" t="s">
        <v>281</v>
      </c>
      <c r="F188" s="224" t="s">
        <v>282</v>
      </c>
      <c r="G188" s="225" t="s">
        <v>167</v>
      </c>
      <c r="H188" s="226">
        <v>1</v>
      </c>
      <c r="I188" s="227"/>
      <c r="J188" s="226">
        <f t="shared" si="0"/>
        <v>0</v>
      </c>
      <c r="K188" s="228"/>
      <c r="L188" s="229"/>
      <c r="M188" s="230" t="s">
        <v>1</v>
      </c>
      <c r="N188" s="231" t="s">
        <v>41</v>
      </c>
      <c r="O188" s="71"/>
      <c r="P188" s="196">
        <f t="shared" si="1"/>
        <v>0</v>
      </c>
      <c r="Q188" s="196">
        <v>3.7000000000000002E-3</v>
      </c>
      <c r="R188" s="196">
        <f t="shared" si="2"/>
        <v>3.7000000000000002E-3</v>
      </c>
      <c r="S188" s="196">
        <v>0</v>
      </c>
      <c r="T188" s="197">
        <f t="shared" si="3"/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198" t="s">
        <v>242</v>
      </c>
      <c r="AT188" s="198" t="s">
        <v>170</v>
      </c>
      <c r="AU188" s="198" t="s">
        <v>139</v>
      </c>
      <c r="AY188" s="17" t="s">
        <v>131</v>
      </c>
      <c r="BE188" s="199">
        <f t="shared" si="4"/>
        <v>0</v>
      </c>
      <c r="BF188" s="199">
        <f t="shared" si="5"/>
        <v>0</v>
      </c>
      <c r="BG188" s="199">
        <f t="shared" si="6"/>
        <v>0</v>
      </c>
      <c r="BH188" s="199">
        <f t="shared" si="7"/>
        <v>0</v>
      </c>
      <c r="BI188" s="199">
        <f t="shared" si="8"/>
        <v>0</v>
      </c>
      <c r="BJ188" s="17" t="s">
        <v>139</v>
      </c>
      <c r="BK188" s="199">
        <f t="shared" si="9"/>
        <v>0</v>
      </c>
      <c r="BL188" s="17" t="s">
        <v>209</v>
      </c>
      <c r="BM188" s="198" t="s">
        <v>283</v>
      </c>
    </row>
    <row r="189" spans="1:65" s="2" customFormat="1" ht="24.2" customHeight="1">
      <c r="A189" s="34"/>
      <c r="B189" s="35"/>
      <c r="C189" s="187" t="s">
        <v>242</v>
      </c>
      <c r="D189" s="187" t="s">
        <v>134</v>
      </c>
      <c r="E189" s="188" t="s">
        <v>284</v>
      </c>
      <c r="F189" s="189" t="s">
        <v>285</v>
      </c>
      <c r="G189" s="190" t="s">
        <v>204</v>
      </c>
      <c r="H189" s="191">
        <v>0.01</v>
      </c>
      <c r="I189" s="192"/>
      <c r="J189" s="191">
        <f t="shared" si="0"/>
        <v>0</v>
      </c>
      <c r="K189" s="193"/>
      <c r="L189" s="39"/>
      <c r="M189" s="194" t="s">
        <v>1</v>
      </c>
      <c r="N189" s="195" t="s">
        <v>41</v>
      </c>
      <c r="O189" s="71"/>
      <c r="P189" s="196">
        <f t="shared" si="1"/>
        <v>0</v>
      </c>
      <c r="Q189" s="196">
        <v>0</v>
      </c>
      <c r="R189" s="196">
        <f t="shared" si="2"/>
        <v>0</v>
      </c>
      <c r="S189" s="196">
        <v>0</v>
      </c>
      <c r="T189" s="197">
        <f t="shared" si="3"/>
        <v>0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198" t="s">
        <v>209</v>
      </c>
      <c r="AT189" s="198" t="s">
        <v>134</v>
      </c>
      <c r="AU189" s="198" t="s">
        <v>139</v>
      </c>
      <c r="AY189" s="17" t="s">
        <v>131</v>
      </c>
      <c r="BE189" s="199">
        <f t="shared" si="4"/>
        <v>0</v>
      </c>
      <c r="BF189" s="199">
        <f t="shared" si="5"/>
        <v>0</v>
      </c>
      <c r="BG189" s="199">
        <f t="shared" si="6"/>
        <v>0</v>
      </c>
      <c r="BH189" s="199">
        <f t="shared" si="7"/>
        <v>0</v>
      </c>
      <c r="BI189" s="199">
        <f t="shared" si="8"/>
        <v>0</v>
      </c>
      <c r="BJ189" s="17" t="s">
        <v>139</v>
      </c>
      <c r="BK189" s="199">
        <f t="shared" si="9"/>
        <v>0</v>
      </c>
      <c r="BL189" s="17" t="s">
        <v>209</v>
      </c>
      <c r="BM189" s="198" t="s">
        <v>286</v>
      </c>
    </row>
    <row r="190" spans="1:65" s="12" customFormat="1" ht="22.9" customHeight="1">
      <c r="B190" s="171"/>
      <c r="C190" s="172"/>
      <c r="D190" s="173" t="s">
        <v>74</v>
      </c>
      <c r="E190" s="185" t="s">
        <v>287</v>
      </c>
      <c r="F190" s="185" t="s">
        <v>288</v>
      </c>
      <c r="G190" s="172"/>
      <c r="H190" s="172"/>
      <c r="I190" s="175"/>
      <c r="J190" s="186">
        <f>BK190</f>
        <v>0</v>
      </c>
      <c r="K190" s="172"/>
      <c r="L190" s="177"/>
      <c r="M190" s="178"/>
      <c r="N190" s="179"/>
      <c r="O190" s="179"/>
      <c r="P190" s="180">
        <f>SUM(P191:P194)</f>
        <v>0</v>
      </c>
      <c r="Q190" s="179"/>
      <c r="R190" s="180">
        <f>SUM(R191:R194)</f>
        <v>6.1100000000000008E-3</v>
      </c>
      <c r="S190" s="179"/>
      <c r="T190" s="181">
        <f>SUM(T191:T194)</f>
        <v>0</v>
      </c>
      <c r="AR190" s="182" t="s">
        <v>139</v>
      </c>
      <c r="AT190" s="183" t="s">
        <v>74</v>
      </c>
      <c r="AU190" s="183" t="s">
        <v>83</v>
      </c>
      <c r="AY190" s="182" t="s">
        <v>131</v>
      </c>
      <c r="BK190" s="184">
        <f>SUM(BK191:BK194)</f>
        <v>0</v>
      </c>
    </row>
    <row r="191" spans="1:65" s="2" customFormat="1" ht="24.2" customHeight="1">
      <c r="A191" s="34"/>
      <c r="B191" s="35"/>
      <c r="C191" s="187" t="s">
        <v>289</v>
      </c>
      <c r="D191" s="187" t="s">
        <v>134</v>
      </c>
      <c r="E191" s="188" t="s">
        <v>290</v>
      </c>
      <c r="F191" s="189" t="s">
        <v>291</v>
      </c>
      <c r="G191" s="190" t="s">
        <v>195</v>
      </c>
      <c r="H191" s="191">
        <v>5</v>
      </c>
      <c r="I191" s="192"/>
      <c r="J191" s="191">
        <f>ROUND(I191*H191,2)</f>
        <v>0</v>
      </c>
      <c r="K191" s="193"/>
      <c r="L191" s="39"/>
      <c r="M191" s="194" t="s">
        <v>1</v>
      </c>
      <c r="N191" s="195" t="s">
        <v>41</v>
      </c>
      <c r="O191" s="71"/>
      <c r="P191" s="196">
        <f>O191*H191</f>
        <v>0</v>
      </c>
      <c r="Q191" s="196">
        <v>8.4000000000000003E-4</v>
      </c>
      <c r="R191" s="196">
        <f>Q191*H191</f>
        <v>4.2000000000000006E-3</v>
      </c>
      <c r="S191" s="196">
        <v>0</v>
      </c>
      <c r="T191" s="197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98" t="s">
        <v>209</v>
      </c>
      <c r="AT191" s="198" t="s">
        <v>134</v>
      </c>
      <c r="AU191" s="198" t="s">
        <v>139</v>
      </c>
      <c r="AY191" s="17" t="s">
        <v>131</v>
      </c>
      <c r="BE191" s="199">
        <f>IF(N191="základní",J191,0)</f>
        <v>0</v>
      </c>
      <c r="BF191" s="199">
        <f>IF(N191="snížená",J191,0)</f>
        <v>0</v>
      </c>
      <c r="BG191" s="199">
        <f>IF(N191="zákl. přenesená",J191,0)</f>
        <v>0</v>
      </c>
      <c r="BH191" s="199">
        <f>IF(N191="sníž. přenesená",J191,0)</f>
        <v>0</v>
      </c>
      <c r="BI191" s="199">
        <f>IF(N191="nulová",J191,0)</f>
        <v>0</v>
      </c>
      <c r="BJ191" s="17" t="s">
        <v>139</v>
      </c>
      <c r="BK191" s="199">
        <f>ROUND(I191*H191,2)</f>
        <v>0</v>
      </c>
      <c r="BL191" s="17" t="s">
        <v>209</v>
      </c>
      <c r="BM191" s="198" t="s">
        <v>292</v>
      </c>
    </row>
    <row r="192" spans="1:65" s="2" customFormat="1" ht="14.45" customHeight="1">
      <c r="A192" s="34"/>
      <c r="B192" s="35"/>
      <c r="C192" s="187" t="s">
        <v>293</v>
      </c>
      <c r="D192" s="187" t="s">
        <v>134</v>
      </c>
      <c r="E192" s="188" t="s">
        <v>294</v>
      </c>
      <c r="F192" s="189" t="s">
        <v>295</v>
      </c>
      <c r="G192" s="190" t="s">
        <v>167</v>
      </c>
      <c r="H192" s="191">
        <v>1</v>
      </c>
      <c r="I192" s="192"/>
      <c r="J192" s="191">
        <f>ROUND(I192*H192,2)</f>
        <v>0</v>
      </c>
      <c r="K192" s="193"/>
      <c r="L192" s="39"/>
      <c r="M192" s="194" t="s">
        <v>1</v>
      </c>
      <c r="N192" s="195" t="s">
        <v>41</v>
      </c>
      <c r="O192" s="71"/>
      <c r="P192" s="196">
        <f>O192*H192</f>
        <v>0</v>
      </c>
      <c r="Q192" s="196">
        <v>4.0999999999999999E-4</v>
      </c>
      <c r="R192" s="196">
        <f>Q192*H192</f>
        <v>4.0999999999999999E-4</v>
      </c>
      <c r="S192" s="196">
        <v>0</v>
      </c>
      <c r="T192" s="197">
        <f>S192*H192</f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198" t="s">
        <v>209</v>
      </c>
      <c r="AT192" s="198" t="s">
        <v>134</v>
      </c>
      <c r="AU192" s="198" t="s">
        <v>139</v>
      </c>
      <c r="AY192" s="17" t="s">
        <v>131</v>
      </c>
      <c r="BE192" s="199">
        <f>IF(N192="základní",J192,0)</f>
        <v>0</v>
      </c>
      <c r="BF192" s="199">
        <f>IF(N192="snížená",J192,0)</f>
        <v>0</v>
      </c>
      <c r="BG192" s="199">
        <f>IF(N192="zákl. přenesená",J192,0)</f>
        <v>0</v>
      </c>
      <c r="BH192" s="199">
        <f>IF(N192="sníž. přenesená",J192,0)</f>
        <v>0</v>
      </c>
      <c r="BI192" s="199">
        <f>IF(N192="nulová",J192,0)</f>
        <v>0</v>
      </c>
      <c r="BJ192" s="17" t="s">
        <v>139</v>
      </c>
      <c r="BK192" s="199">
        <f>ROUND(I192*H192,2)</f>
        <v>0</v>
      </c>
      <c r="BL192" s="17" t="s">
        <v>209</v>
      </c>
      <c r="BM192" s="198" t="s">
        <v>296</v>
      </c>
    </row>
    <row r="193" spans="1:65" s="2" customFormat="1" ht="14.45" customHeight="1">
      <c r="A193" s="34"/>
      <c r="B193" s="35"/>
      <c r="C193" s="187" t="s">
        <v>297</v>
      </c>
      <c r="D193" s="187" t="s">
        <v>134</v>
      </c>
      <c r="E193" s="188" t="s">
        <v>298</v>
      </c>
      <c r="F193" s="189" t="s">
        <v>299</v>
      </c>
      <c r="G193" s="190" t="s">
        <v>167</v>
      </c>
      <c r="H193" s="191">
        <v>2</v>
      </c>
      <c r="I193" s="192"/>
      <c r="J193" s="191">
        <f>ROUND(I193*H193,2)</f>
        <v>0</v>
      </c>
      <c r="K193" s="193"/>
      <c r="L193" s="39"/>
      <c r="M193" s="194" t="s">
        <v>1</v>
      </c>
      <c r="N193" s="195" t="s">
        <v>41</v>
      </c>
      <c r="O193" s="71"/>
      <c r="P193" s="196">
        <f>O193*H193</f>
        <v>0</v>
      </c>
      <c r="Q193" s="196">
        <v>7.5000000000000002E-4</v>
      </c>
      <c r="R193" s="196">
        <f>Q193*H193</f>
        <v>1.5E-3</v>
      </c>
      <c r="S193" s="196">
        <v>0</v>
      </c>
      <c r="T193" s="197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198" t="s">
        <v>209</v>
      </c>
      <c r="AT193" s="198" t="s">
        <v>134</v>
      </c>
      <c r="AU193" s="198" t="s">
        <v>139</v>
      </c>
      <c r="AY193" s="17" t="s">
        <v>131</v>
      </c>
      <c r="BE193" s="199">
        <f>IF(N193="základní",J193,0)</f>
        <v>0</v>
      </c>
      <c r="BF193" s="199">
        <f>IF(N193="snížená",J193,0)</f>
        <v>0</v>
      </c>
      <c r="BG193" s="199">
        <f>IF(N193="zákl. přenesená",J193,0)</f>
        <v>0</v>
      </c>
      <c r="BH193" s="199">
        <f>IF(N193="sníž. přenesená",J193,0)</f>
        <v>0</v>
      </c>
      <c r="BI193" s="199">
        <f>IF(N193="nulová",J193,0)</f>
        <v>0</v>
      </c>
      <c r="BJ193" s="17" t="s">
        <v>139</v>
      </c>
      <c r="BK193" s="199">
        <f>ROUND(I193*H193,2)</f>
        <v>0</v>
      </c>
      <c r="BL193" s="17" t="s">
        <v>209</v>
      </c>
      <c r="BM193" s="198" t="s">
        <v>300</v>
      </c>
    </row>
    <row r="194" spans="1:65" s="2" customFormat="1" ht="24.2" customHeight="1">
      <c r="A194" s="34"/>
      <c r="B194" s="35"/>
      <c r="C194" s="187" t="s">
        <v>301</v>
      </c>
      <c r="D194" s="187" t="s">
        <v>134</v>
      </c>
      <c r="E194" s="188" t="s">
        <v>302</v>
      </c>
      <c r="F194" s="189" t="s">
        <v>303</v>
      </c>
      <c r="G194" s="190" t="s">
        <v>204</v>
      </c>
      <c r="H194" s="191">
        <v>0.01</v>
      </c>
      <c r="I194" s="192"/>
      <c r="J194" s="191">
        <f>ROUND(I194*H194,2)</f>
        <v>0</v>
      </c>
      <c r="K194" s="193"/>
      <c r="L194" s="39"/>
      <c r="M194" s="194" t="s">
        <v>1</v>
      </c>
      <c r="N194" s="195" t="s">
        <v>41</v>
      </c>
      <c r="O194" s="71"/>
      <c r="P194" s="196">
        <f>O194*H194</f>
        <v>0</v>
      </c>
      <c r="Q194" s="196">
        <v>0</v>
      </c>
      <c r="R194" s="196">
        <f>Q194*H194</f>
        <v>0</v>
      </c>
      <c r="S194" s="196">
        <v>0</v>
      </c>
      <c r="T194" s="197">
        <f>S194*H194</f>
        <v>0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R194" s="198" t="s">
        <v>209</v>
      </c>
      <c r="AT194" s="198" t="s">
        <v>134</v>
      </c>
      <c r="AU194" s="198" t="s">
        <v>139</v>
      </c>
      <c r="AY194" s="17" t="s">
        <v>131</v>
      </c>
      <c r="BE194" s="199">
        <f>IF(N194="základní",J194,0)</f>
        <v>0</v>
      </c>
      <c r="BF194" s="199">
        <f>IF(N194="snížená",J194,0)</f>
        <v>0</v>
      </c>
      <c r="BG194" s="199">
        <f>IF(N194="zákl. přenesená",J194,0)</f>
        <v>0</v>
      </c>
      <c r="BH194" s="199">
        <f>IF(N194="sníž. přenesená",J194,0)</f>
        <v>0</v>
      </c>
      <c r="BI194" s="199">
        <f>IF(N194="nulová",J194,0)</f>
        <v>0</v>
      </c>
      <c r="BJ194" s="17" t="s">
        <v>139</v>
      </c>
      <c r="BK194" s="199">
        <f>ROUND(I194*H194,2)</f>
        <v>0</v>
      </c>
      <c r="BL194" s="17" t="s">
        <v>209</v>
      </c>
      <c r="BM194" s="198" t="s">
        <v>304</v>
      </c>
    </row>
    <row r="195" spans="1:65" s="12" customFormat="1" ht="22.9" customHeight="1">
      <c r="B195" s="171"/>
      <c r="C195" s="172"/>
      <c r="D195" s="173" t="s">
        <v>74</v>
      </c>
      <c r="E195" s="185" t="s">
        <v>305</v>
      </c>
      <c r="F195" s="185" t="s">
        <v>306</v>
      </c>
      <c r="G195" s="172"/>
      <c r="H195" s="172"/>
      <c r="I195" s="175"/>
      <c r="J195" s="186">
        <f>BK195</f>
        <v>0</v>
      </c>
      <c r="K195" s="172"/>
      <c r="L195" s="177"/>
      <c r="M195" s="178"/>
      <c r="N195" s="179"/>
      <c r="O195" s="179"/>
      <c r="P195" s="180">
        <f>SUM(P196:P212)</f>
        <v>0</v>
      </c>
      <c r="Q195" s="179"/>
      <c r="R195" s="180">
        <f>SUM(R196:R212)</f>
        <v>7.934999999999999E-2</v>
      </c>
      <c r="S195" s="179"/>
      <c r="T195" s="181">
        <f>SUM(T196:T212)</f>
        <v>0.14116999999999999</v>
      </c>
      <c r="AR195" s="182" t="s">
        <v>139</v>
      </c>
      <c r="AT195" s="183" t="s">
        <v>74</v>
      </c>
      <c r="AU195" s="183" t="s">
        <v>83</v>
      </c>
      <c r="AY195" s="182" t="s">
        <v>131</v>
      </c>
      <c r="BK195" s="184">
        <f>SUM(BK196:BK212)</f>
        <v>0</v>
      </c>
    </row>
    <row r="196" spans="1:65" s="2" customFormat="1" ht="14.45" customHeight="1">
      <c r="A196" s="34"/>
      <c r="B196" s="35"/>
      <c r="C196" s="187" t="s">
        <v>307</v>
      </c>
      <c r="D196" s="187" t="s">
        <v>134</v>
      </c>
      <c r="E196" s="188" t="s">
        <v>308</v>
      </c>
      <c r="F196" s="189" t="s">
        <v>309</v>
      </c>
      <c r="G196" s="190" t="s">
        <v>310</v>
      </c>
      <c r="H196" s="191">
        <v>1</v>
      </c>
      <c r="I196" s="192"/>
      <c r="J196" s="191">
        <f t="shared" ref="J196:J212" si="10">ROUND(I196*H196,2)</f>
        <v>0</v>
      </c>
      <c r="K196" s="193"/>
      <c r="L196" s="39"/>
      <c r="M196" s="194" t="s">
        <v>1</v>
      </c>
      <c r="N196" s="195" t="s">
        <v>41</v>
      </c>
      <c r="O196" s="71"/>
      <c r="P196" s="196">
        <f t="shared" ref="P196:P212" si="11">O196*H196</f>
        <v>0</v>
      </c>
      <c r="Q196" s="196">
        <v>0</v>
      </c>
      <c r="R196" s="196">
        <f t="shared" ref="R196:R212" si="12">Q196*H196</f>
        <v>0</v>
      </c>
      <c r="S196" s="196">
        <v>1.933E-2</v>
      </c>
      <c r="T196" s="197">
        <f t="shared" ref="T196:T212" si="13">S196*H196</f>
        <v>1.933E-2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198" t="s">
        <v>209</v>
      </c>
      <c r="AT196" s="198" t="s">
        <v>134</v>
      </c>
      <c r="AU196" s="198" t="s">
        <v>139</v>
      </c>
      <c r="AY196" s="17" t="s">
        <v>131</v>
      </c>
      <c r="BE196" s="199">
        <f t="shared" ref="BE196:BE212" si="14">IF(N196="základní",J196,0)</f>
        <v>0</v>
      </c>
      <c r="BF196" s="199">
        <f t="shared" ref="BF196:BF212" si="15">IF(N196="snížená",J196,0)</f>
        <v>0</v>
      </c>
      <c r="BG196" s="199">
        <f t="shared" ref="BG196:BG212" si="16">IF(N196="zákl. přenesená",J196,0)</f>
        <v>0</v>
      </c>
      <c r="BH196" s="199">
        <f t="shared" ref="BH196:BH212" si="17">IF(N196="sníž. přenesená",J196,0)</f>
        <v>0</v>
      </c>
      <c r="BI196" s="199">
        <f t="shared" ref="BI196:BI212" si="18">IF(N196="nulová",J196,0)</f>
        <v>0</v>
      </c>
      <c r="BJ196" s="17" t="s">
        <v>139</v>
      </c>
      <c r="BK196" s="199">
        <f t="shared" ref="BK196:BK212" si="19">ROUND(I196*H196,2)</f>
        <v>0</v>
      </c>
      <c r="BL196" s="17" t="s">
        <v>209</v>
      </c>
      <c r="BM196" s="198" t="s">
        <v>311</v>
      </c>
    </row>
    <row r="197" spans="1:65" s="2" customFormat="1" ht="14.45" customHeight="1">
      <c r="A197" s="34"/>
      <c r="B197" s="35"/>
      <c r="C197" s="187" t="s">
        <v>312</v>
      </c>
      <c r="D197" s="187" t="s">
        <v>134</v>
      </c>
      <c r="E197" s="188" t="s">
        <v>313</v>
      </c>
      <c r="F197" s="189" t="s">
        <v>314</v>
      </c>
      <c r="G197" s="190" t="s">
        <v>167</v>
      </c>
      <c r="H197" s="191">
        <v>1</v>
      </c>
      <c r="I197" s="192"/>
      <c r="J197" s="191">
        <f t="shared" si="10"/>
        <v>0</v>
      </c>
      <c r="K197" s="193"/>
      <c r="L197" s="39"/>
      <c r="M197" s="194" t="s">
        <v>1</v>
      </c>
      <c r="N197" s="195" t="s">
        <v>41</v>
      </c>
      <c r="O197" s="71"/>
      <c r="P197" s="196">
        <f t="shared" si="11"/>
        <v>0</v>
      </c>
      <c r="Q197" s="196">
        <v>2.47E-3</v>
      </c>
      <c r="R197" s="196">
        <f t="shared" si="12"/>
        <v>2.47E-3</v>
      </c>
      <c r="S197" s="196">
        <v>0</v>
      </c>
      <c r="T197" s="197">
        <f t="shared" si="13"/>
        <v>0</v>
      </c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R197" s="198" t="s">
        <v>209</v>
      </c>
      <c r="AT197" s="198" t="s">
        <v>134</v>
      </c>
      <c r="AU197" s="198" t="s">
        <v>139</v>
      </c>
      <c r="AY197" s="17" t="s">
        <v>131</v>
      </c>
      <c r="BE197" s="199">
        <f t="shared" si="14"/>
        <v>0</v>
      </c>
      <c r="BF197" s="199">
        <f t="shared" si="15"/>
        <v>0</v>
      </c>
      <c r="BG197" s="199">
        <f t="shared" si="16"/>
        <v>0</v>
      </c>
      <c r="BH197" s="199">
        <f t="shared" si="17"/>
        <v>0</v>
      </c>
      <c r="BI197" s="199">
        <f t="shared" si="18"/>
        <v>0</v>
      </c>
      <c r="BJ197" s="17" t="s">
        <v>139</v>
      </c>
      <c r="BK197" s="199">
        <f t="shared" si="19"/>
        <v>0</v>
      </c>
      <c r="BL197" s="17" t="s">
        <v>209</v>
      </c>
      <c r="BM197" s="198" t="s">
        <v>315</v>
      </c>
    </row>
    <row r="198" spans="1:65" s="2" customFormat="1" ht="24.2" customHeight="1">
      <c r="A198" s="34"/>
      <c r="B198" s="35"/>
      <c r="C198" s="222" t="s">
        <v>316</v>
      </c>
      <c r="D198" s="222" t="s">
        <v>170</v>
      </c>
      <c r="E198" s="223" t="s">
        <v>317</v>
      </c>
      <c r="F198" s="224" t="s">
        <v>318</v>
      </c>
      <c r="G198" s="225" t="s">
        <v>167</v>
      </c>
      <c r="H198" s="226">
        <v>1</v>
      </c>
      <c r="I198" s="227"/>
      <c r="J198" s="226">
        <f t="shared" si="10"/>
        <v>0</v>
      </c>
      <c r="K198" s="228"/>
      <c r="L198" s="229"/>
      <c r="M198" s="230" t="s">
        <v>1</v>
      </c>
      <c r="N198" s="231" t="s">
        <v>41</v>
      </c>
      <c r="O198" s="71"/>
      <c r="P198" s="196">
        <f t="shared" si="11"/>
        <v>0</v>
      </c>
      <c r="Q198" s="196">
        <v>2.1899999999999999E-2</v>
      </c>
      <c r="R198" s="196">
        <f t="shared" si="12"/>
        <v>2.1899999999999999E-2</v>
      </c>
      <c r="S198" s="196">
        <v>0</v>
      </c>
      <c r="T198" s="197">
        <f t="shared" si="13"/>
        <v>0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198" t="s">
        <v>242</v>
      </c>
      <c r="AT198" s="198" t="s">
        <v>170</v>
      </c>
      <c r="AU198" s="198" t="s">
        <v>139</v>
      </c>
      <c r="AY198" s="17" t="s">
        <v>131</v>
      </c>
      <c r="BE198" s="199">
        <f t="shared" si="14"/>
        <v>0</v>
      </c>
      <c r="BF198" s="199">
        <f t="shared" si="15"/>
        <v>0</v>
      </c>
      <c r="BG198" s="199">
        <f t="shared" si="16"/>
        <v>0</v>
      </c>
      <c r="BH198" s="199">
        <f t="shared" si="17"/>
        <v>0</v>
      </c>
      <c r="BI198" s="199">
        <f t="shared" si="18"/>
        <v>0</v>
      </c>
      <c r="BJ198" s="17" t="s">
        <v>139</v>
      </c>
      <c r="BK198" s="199">
        <f t="shared" si="19"/>
        <v>0</v>
      </c>
      <c r="BL198" s="17" t="s">
        <v>209</v>
      </c>
      <c r="BM198" s="198" t="s">
        <v>319</v>
      </c>
    </row>
    <row r="199" spans="1:65" s="2" customFormat="1" ht="24.2" customHeight="1">
      <c r="A199" s="34"/>
      <c r="B199" s="35"/>
      <c r="C199" s="187" t="s">
        <v>320</v>
      </c>
      <c r="D199" s="187" t="s">
        <v>134</v>
      </c>
      <c r="E199" s="188" t="s">
        <v>321</v>
      </c>
      <c r="F199" s="189" t="s">
        <v>322</v>
      </c>
      <c r="G199" s="190" t="s">
        <v>310</v>
      </c>
      <c r="H199" s="191">
        <v>1</v>
      </c>
      <c r="I199" s="192"/>
      <c r="J199" s="191">
        <f t="shared" si="10"/>
        <v>0</v>
      </c>
      <c r="K199" s="193"/>
      <c r="L199" s="39"/>
      <c r="M199" s="194" t="s">
        <v>1</v>
      </c>
      <c r="N199" s="195" t="s">
        <v>41</v>
      </c>
      <c r="O199" s="71"/>
      <c r="P199" s="196">
        <f t="shared" si="11"/>
        <v>0</v>
      </c>
      <c r="Q199" s="196">
        <v>4.2459999999999998E-2</v>
      </c>
      <c r="R199" s="196">
        <f t="shared" si="12"/>
        <v>4.2459999999999998E-2</v>
      </c>
      <c r="S199" s="196">
        <v>0</v>
      </c>
      <c r="T199" s="197">
        <f t="shared" si="13"/>
        <v>0</v>
      </c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R199" s="198" t="s">
        <v>209</v>
      </c>
      <c r="AT199" s="198" t="s">
        <v>134</v>
      </c>
      <c r="AU199" s="198" t="s">
        <v>139</v>
      </c>
      <c r="AY199" s="17" t="s">
        <v>131</v>
      </c>
      <c r="BE199" s="199">
        <f t="shared" si="14"/>
        <v>0</v>
      </c>
      <c r="BF199" s="199">
        <f t="shared" si="15"/>
        <v>0</v>
      </c>
      <c r="BG199" s="199">
        <f t="shared" si="16"/>
        <v>0</v>
      </c>
      <c r="BH199" s="199">
        <f t="shared" si="17"/>
        <v>0</v>
      </c>
      <c r="BI199" s="199">
        <f t="shared" si="18"/>
        <v>0</v>
      </c>
      <c r="BJ199" s="17" t="s">
        <v>139</v>
      </c>
      <c r="BK199" s="199">
        <f t="shared" si="19"/>
        <v>0</v>
      </c>
      <c r="BL199" s="17" t="s">
        <v>209</v>
      </c>
      <c r="BM199" s="198" t="s">
        <v>323</v>
      </c>
    </row>
    <row r="200" spans="1:65" s="2" customFormat="1" ht="14.45" customHeight="1">
      <c r="A200" s="34"/>
      <c r="B200" s="35"/>
      <c r="C200" s="187" t="s">
        <v>324</v>
      </c>
      <c r="D200" s="187" t="s">
        <v>134</v>
      </c>
      <c r="E200" s="188" t="s">
        <v>325</v>
      </c>
      <c r="F200" s="189" t="s">
        <v>326</v>
      </c>
      <c r="G200" s="190" t="s">
        <v>310</v>
      </c>
      <c r="H200" s="191">
        <v>1</v>
      </c>
      <c r="I200" s="192"/>
      <c r="J200" s="191">
        <f t="shared" si="10"/>
        <v>0</v>
      </c>
      <c r="K200" s="193"/>
      <c r="L200" s="39"/>
      <c r="M200" s="194" t="s">
        <v>1</v>
      </c>
      <c r="N200" s="195" t="s">
        <v>41</v>
      </c>
      <c r="O200" s="71"/>
      <c r="P200" s="196">
        <f t="shared" si="11"/>
        <v>0</v>
      </c>
      <c r="Q200" s="196">
        <v>0</v>
      </c>
      <c r="R200" s="196">
        <f t="shared" si="12"/>
        <v>0</v>
      </c>
      <c r="S200" s="196">
        <v>8.7999999999999995E-2</v>
      </c>
      <c r="T200" s="197">
        <f t="shared" si="13"/>
        <v>8.7999999999999995E-2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198" t="s">
        <v>209</v>
      </c>
      <c r="AT200" s="198" t="s">
        <v>134</v>
      </c>
      <c r="AU200" s="198" t="s">
        <v>139</v>
      </c>
      <c r="AY200" s="17" t="s">
        <v>131</v>
      </c>
      <c r="BE200" s="199">
        <f t="shared" si="14"/>
        <v>0</v>
      </c>
      <c r="BF200" s="199">
        <f t="shared" si="15"/>
        <v>0</v>
      </c>
      <c r="BG200" s="199">
        <f t="shared" si="16"/>
        <v>0</v>
      </c>
      <c r="BH200" s="199">
        <f t="shared" si="17"/>
        <v>0</v>
      </c>
      <c r="BI200" s="199">
        <f t="shared" si="18"/>
        <v>0</v>
      </c>
      <c r="BJ200" s="17" t="s">
        <v>139</v>
      </c>
      <c r="BK200" s="199">
        <f t="shared" si="19"/>
        <v>0</v>
      </c>
      <c r="BL200" s="17" t="s">
        <v>209</v>
      </c>
      <c r="BM200" s="198" t="s">
        <v>327</v>
      </c>
    </row>
    <row r="201" spans="1:65" s="2" customFormat="1" ht="14.45" customHeight="1">
      <c r="A201" s="34"/>
      <c r="B201" s="35"/>
      <c r="C201" s="187" t="s">
        <v>328</v>
      </c>
      <c r="D201" s="187" t="s">
        <v>134</v>
      </c>
      <c r="E201" s="188" t="s">
        <v>329</v>
      </c>
      <c r="F201" s="189" t="s">
        <v>330</v>
      </c>
      <c r="G201" s="190" t="s">
        <v>310</v>
      </c>
      <c r="H201" s="191">
        <v>1</v>
      </c>
      <c r="I201" s="192"/>
      <c r="J201" s="191">
        <f t="shared" si="10"/>
        <v>0</v>
      </c>
      <c r="K201" s="193"/>
      <c r="L201" s="39"/>
      <c r="M201" s="194" t="s">
        <v>1</v>
      </c>
      <c r="N201" s="195" t="s">
        <v>41</v>
      </c>
      <c r="O201" s="71"/>
      <c r="P201" s="196">
        <f t="shared" si="11"/>
        <v>0</v>
      </c>
      <c r="Q201" s="196">
        <v>0</v>
      </c>
      <c r="R201" s="196">
        <f t="shared" si="12"/>
        <v>0</v>
      </c>
      <c r="S201" s="196">
        <v>2.4500000000000001E-2</v>
      </c>
      <c r="T201" s="197">
        <f t="shared" si="13"/>
        <v>2.4500000000000001E-2</v>
      </c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R201" s="198" t="s">
        <v>209</v>
      </c>
      <c r="AT201" s="198" t="s">
        <v>134</v>
      </c>
      <c r="AU201" s="198" t="s">
        <v>139</v>
      </c>
      <c r="AY201" s="17" t="s">
        <v>131</v>
      </c>
      <c r="BE201" s="199">
        <f t="shared" si="14"/>
        <v>0</v>
      </c>
      <c r="BF201" s="199">
        <f t="shared" si="15"/>
        <v>0</v>
      </c>
      <c r="BG201" s="199">
        <f t="shared" si="16"/>
        <v>0</v>
      </c>
      <c r="BH201" s="199">
        <f t="shared" si="17"/>
        <v>0</v>
      </c>
      <c r="BI201" s="199">
        <f t="shared" si="18"/>
        <v>0</v>
      </c>
      <c r="BJ201" s="17" t="s">
        <v>139</v>
      </c>
      <c r="BK201" s="199">
        <f t="shared" si="19"/>
        <v>0</v>
      </c>
      <c r="BL201" s="17" t="s">
        <v>209</v>
      </c>
      <c r="BM201" s="198" t="s">
        <v>331</v>
      </c>
    </row>
    <row r="202" spans="1:65" s="2" customFormat="1" ht="24.2" customHeight="1">
      <c r="A202" s="34"/>
      <c r="B202" s="35"/>
      <c r="C202" s="187" t="s">
        <v>332</v>
      </c>
      <c r="D202" s="187" t="s">
        <v>134</v>
      </c>
      <c r="E202" s="188" t="s">
        <v>333</v>
      </c>
      <c r="F202" s="189" t="s">
        <v>334</v>
      </c>
      <c r="G202" s="190" t="s">
        <v>310</v>
      </c>
      <c r="H202" s="191">
        <v>1</v>
      </c>
      <c r="I202" s="192"/>
      <c r="J202" s="191">
        <f t="shared" si="10"/>
        <v>0</v>
      </c>
      <c r="K202" s="193"/>
      <c r="L202" s="39"/>
      <c r="M202" s="194" t="s">
        <v>1</v>
      </c>
      <c r="N202" s="195" t="s">
        <v>41</v>
      </c>
      <c r="O202" s="71"/>
      <c r="P202" s="196">
        <f t="shared" si="11"/>
        <v>0</v>
      </c>
      <c r="Q202" s="196">
        <v>3.2000000000000003E-4</v>
      </c>
      <c r="R202" s="196">
        <f t="shared" si="12"/>
        <v>3.2000000000000003E-4</v>
      </c>
      <c r="S202" s="196">
        <v>0</v>
      </c>
      <c r="T202" s="197">
        <f t="shared" si="13"/>
        <v>0</v>
      </c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R202" s="198" t="s">
        <v>209</v>
      </c>
      <c r="AT202" s="198" t="s">
        <v>134</v>
      </c>
      <c r="AU202" s="198" t="s">
        <v>139</v>
      </c>
      <c r="AY202" s="17" t="s">
        <v>131</v>
      </c>
      <c r="BE202" s="199">
        <f t="shared" si="14"/>
        <v>0</v>
      </c>
      <c r="BF202" s="199">
        <f t="shared" si="15"/>
        <v>0</v>
      </c>
      <c r="BG202" s="199">
        <f t="shared" si="16"/>
        <v>0</v>
      </c>
      <c r="BH202" s="199">
        <f t="shared" si="17"/>
        <v>0</v>
      </c>
      <c r="BI202" s="199">
        <f t="shared" si="18"/>
        <v>0</v>
      </c>
      <c r="BJ202" s="17" t="s">
        <v>139</v>
      </c>
      <c r="BK202" s="199">
        <f t="shared" si="19"/>
        <v>0</v>
      </c>
      <c r="BL202" s="17" t="s">
        <v>209</v>
      </c>
      <c r="BM202" s="198" t="s">
        <v>335</v>
      </c>
    </row>
    <row r="203" spans="1:65" s="2" customFormat="1" ht="24.2" customHeight="1">
      <c r="A203" s="34"/>
      <c r="B203" s="35"/>
      <c r="C203" s="187" t="s">
        <v>336</v>
      </c>
      <c r="D203" s="187" t="s">
        <v>134</v>
      </c>
      <c r="E203" s="188" t="s">
        <v>337</v>
      </c>
      <c r="F203" s="189" t="s">
        <v>338</v>
      </c>
      <c r="G203" s="190" t="s">
        <v>310</v>
      </c>
      <c r="H203" s="191">
        <v>1</v>
      </c>
      <c r="I203" s="192"/>
      <c r="J203" s="191">
        <f t="shared" si="10"/>
        <v>0</v>
      </c>
      <c r="K203" s="193"/>
      <c r="L203" s="39"/>
      <c r="M203" s="194" t="s">
        <v>1</v>
      </c>
      <c r="N203" s="195" t="s">
        <v>41</v>
      </c>
      <c r="O203" s="71"/>
      <c r="P203" s="196">
        <f t="shared" si="11"/>
        <v>0</v>
      </c>
      <c r="Q203" s="196">
        <v>5.1999999999999995E-4</v>
      </c>
      <c r="R203" s="196">
        <f t="shared" si="12"/>
        <v>5.1999999999999995E-4</v>
      </c>
      <c r="S203" s="196">
        <v>0</v>
      </c>
      <c r="T203" s="197">
        <f t="shared" si="13"/>
        <v>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R203" s="198" t="s">
        <v>209</v>
      </c>
      <c r="AT203" s="198" t="s">
        <v>134</v>
      </c>
      <c r="AU203" s="198" t="s">
        <v>139</v>
      </c>
      <c r="AY203" s="17" t="s">
        <v>131</v>
      </c>
      <c r="BE203" s="199">
        <f t="shared" si="14"/>
        <v>0</v>
      </c>
      <c r="BF203" s="199">
        <f t="shared" si="15"/>
        <v>0</v>
      </c>
      <c r="BG203" s="199">
        <f t="shared" si="16"/>
        <v>0</v>
      </c>
      <c r="BH203" s="199">
        <f t="shared" si="17"/>
        <v>0</v>
      </c>
      <c r="BI203" s="199">
        <f t="shared" si="18"/>
        <v>0</v>
      </c>
      <c r="BJ203" s="17" t="s">
        <v>139</v>
      </c>
      <c r="BK203" s="199">
        <f t="shared" si="19"/>
        <v>0</v>
      </c>
      <c r="BL203" s="17" t="s">
        <v>209</v>
      </c>
      <c r="BM203" s="198" t="s">
        <v>339</v>
      </c>
    </row>
    <row r="204" spans="1:65" s="2" customFormat="1" ht="24.2" customHeight="1">
      <c r="A204" s="34"/>
      <c r="B204" s="35"/>
      <c r="C204" s="187" t="s">
        <v>340</v>
      </c>
      <c r="D204" s="187" t="s">
        <v>134</v>
      </c>
      <c r="E204" s="188" t="s">
        <v>341</v>
      </c>
      <c r="F204" s="189" t="s">
        <v>342</v>
      </c>
      <c r="G204" s="190" t="s">
        <v>310</v>
      </c>
      <c r="H204" s="191">
        <v>2</v>
      </c>
      <c r="I204" s="192"/>
      <c r="J204" s="191">
        <f t="shared" si="10"/>
        <v>0</v>
      </c>
      <c r="K204" s="193"/>
      <c r="L204" s="39"/>
      <c r="M204" s="194" t="s">
        <v>1</v>
      </c>
      <c r="N204" s="195" t="s">
        <v>41</v>
      </c>
      <c r="O204" s="71"/>
      <c r="P204" s="196">
        <f t="shared" si="11"/>
        <v>0</v>
      </c>
      <c r="Q204" s="196">
        <v>1.1000000000000001E-3</v>
      </c>
      <c r="R204" s="196">
        <f t="shared" si="12"/>
        <v>2.2000000000000001E-3</v>
      </c>
      <c r="S204" s="196">
        <v>0</v>
      </c>
      <c r="T204" s="197">
        <f t="shared" si="13"/>
        <v>0</v>
      </c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R204" s="198" t="s">
        <v>209</v>
      </c>
      <c r="AT204" s="198" t="s">
        <v>134</v>
      </c>
      <c r="AU204" s="198" t="s">
        <v>139</v>
      </c>
      <c r="AY204" s="17" t="s">
        <v>131</v>
      </c>
      <c r="BE204" s="199">
        <f t="shared" si="14"/>
        <v>0</v>
      </c>
      <c r="BF204" s="199">
        <f t="shared" si="15"/>
        <v>0</v>
      </c>
      <c r="BG204" s="199">
        <f t="shared" si="16"/>
        <v>0</v>
      </c>
      <c r="BH204" s="199">
        <f t="shared" si="17"/>
        <v>0</v>
      </c>
      <c r="BI204" s="199">
        <f t="shared" si="18"/>
        <v>0</v>
      </c>
      <c r="BJ204" s="17" t="s">
        <v>139</v>
      </c>
      <c r="BK204" s="199">
        <f t="shared" si="19"/>
        <v>0</v>
      </c>
      <c r="BL204" s="17" t="s">
        <v>209</v>
      </c>
      <c r="BM204" s="198" t="s">
        <v>343</v>
      </c>
    </row>
    <row r="205" spans="1:65" s="2" customFormat="1" ht="24.2" customHeight="1">
      <c r="A205" s="34"/>
      <c r="B205" s="35"/>
      <c r="C205" s="187" t="s">
        <v>344</v>
      </c>
      <c r="D205" s="187" t="s">
        <v>134</v>
      </c>
      <c r="E205" s="188" t="s">
        <v>345</v>
      </c>
      <c r="F205" s="189" t="s">
        <v>346</v>
      </c>
      <c r="G205" s="190" t="s">
        <v>310</v>
      </c>
      <c r="H205" s="191">
        <v>1</v>
      </c>
      <c r="I205" s="192"/>
      <c r="J205" s="191">
        <f t="shared" si="10"/>
        <v>0</v>
      </c>
      <c r="K205" s="193"/>
      <c r="L205" s="39"/>
      <c r="M205" s="194" t="s">
        <v>1</v>
      </c>
      <c r="N205" s="195" t="s">
        <v>41</v>
      </c>
      <c r="O205" s="71"/>
      <c r="P205" s="196">
        <f t="shared" si="11"/>
        <v>0</v>
      </c>
      <c r="Q205" s="196">
        <v>3.0000000000000001E-3</v>
      </c>
      <c r="R205" s="196">
        <f t="shared" si="12"/>
        <v>3.0000000000000001E-3</v>
      </c>
      <c r="S205" s="196">
        <v>0</v>
      </c>
      <c r="T205" s="197">
        <f t="shared" si="13"/>
        <v>0</v>
      </c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R205" s="198" t="s">
        <v>209</v>
      </c>
      <c r="AT205" s="198" t="s">
        <v>134</v>
      </c>
      <c r="AU205" s="198" t="s">
        <v>139</v>
      </c>
      <c r="AY205" s="17" t="s">
        <v>131</v>
      </c>
      <c r="BE205" s="199">
        <f t="shared" si="14"/>
        <v>0</v>
      </c>
      <c r="BF205" s="199">
        <f t="shared" si="15"/>
        <v>0</v>
      </c>
      <c r="BG205" s="199">
        <f t="shared" si="16"/>
        <v>0</v>
      </c>
      <c r="BH205" s="199">
        <f t="shared" si="17"/>
        <v>0</v>
      </c>
      <c r="BI205" s="199">
        <f t="shared" si="18"/>
        <v>0</v>
      </c>
      <c r="BJ205" s="17" t="s">
        <v>139</v>
      </c>
      <c r="BK205" s="199">
        <f t="shared" si="19"/>
        <v>0</v>
      </c>
      <c r="BL205" s="17" t="s">
        <v>209</v>
      </c>
      <c r="BM205" s="198" t="s">
        <v>347</v>
      </c>
    </row>
    <row r="206" spans="1:65" s="2" customFormat="1" ht="24.2" customHeight="1">
      <c r="A206" s="34"/>
      <c r="B206" s="35"/>
      <c r="C206" s="187" t="s">
        <v>348</v>
      </c>
      <c r="D206" s="187" t="s">
        <v>134</v>
      </c>
      <c r="E206" s="188" t="s">
        <v>349</v>
      </c>
      <c r="F206" s="189" t="s">
        <v>350</v>
      </c>
      <c r="G206" s="190" t="s">
        <v>310</v>
      </c>
      <c r="H206" s="191">
        <v>2</v>
      </c>
      <c r="I206" s="192"/>
      <c r="J206" s="191">
        <f t="shared" si="10"/>
        <v>0</v>
      </c>
      <c r="K206" s="193"/>
      <c r="L206" s="39"/>
      <c r="M206" s="194" t="s">
        <v>1</v>
      </c>
      <c r="N206" s="195" t="s">
        <v>41</v>
      </c>
      <c r="O206" s="71"/>
      <c r="P206" s="196">
        <f t="shared" si="11"/>
        <v>0</v>
      </c>
      <c r="Q206" s="196">
        <v>8.4999999999999995E-4</v>
      </c>
      <c r="R206" s="196">
        <f t="shared" si="12"/>
        <v>1.6999999999999999E-3</v>
      </c>
      <c r="S206" s="196">
        <v>0</v>
      </c>
      <c r="T206" s="197">
        <f t="shared" si="13"/>
        <v>0</v>
      </c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R206" s="198" t="s">
        <v>209</v>
      </c>
      <c r="AT206" s="198" t="s">
        <v>134</v>
      </c>
      <c r="AU206" s="198" t="s">
        <v>139</v>
      </c>
      <c r="AY206" s="17" t="s">
        <v>131</v>
      </c>
      <c r="BE206" s="199">
        <f t="shared" si="14"/>
        <v>0</v>
      </c>
      <c r="BF206" s="199">
        <f t="shared" si="15"/>
        <v>0</v>
      </c>
      <c r="BG206" s="199">
        <f t="shared" si="16"/>
        <v>0</v>
      </c>
      <c r="BH206" s="199">
        <f t="shared" si="17"/>
        <v>0</v>
      </c>
      <c r="BI206" s="199">
        <f t="shared" si="18"/>
        <v>0</v>
      </c>
      <c r="BJ206" s="17" t="s">
        <v>139</v>
      </c>
      <c r="BK206" s="199">
        <f t="shared" si="19"/>
        <v>0</v>
      </c>
      <c r="BL206" s="17" t="s">
        <v>209</v>
      </c>
      <c r="BM206" s="198" t="s">
        <v>351</v>
      </c>
    </row>
    <row r="207" spans="1:65" s="2" customFormat="1" ht="14.45" customHeight="1">
      <c r="A207" s="34"/>
      <c r="B207" s="35"/>
      <c r="C207" s="187" t="s">
        <v>352</v>
      </c>
      <c r="D207" s="187" t="s">
        <v>134</v>
      </c>
      <c r="E207" s="188" t="s">
        <v>353</v>
      </c>
      <c r="F207" s="189" t="s">
        <v>354</v>
      </c>
      <c r="G207" s="190" t="s">
        <v>310</v>
      </c>
      <c r="H207" s="191">
        <v>1</v>
      </c>
      <c r="I207" s="192"/>
      <c r="J207" s="191">
        <f t="shared" si="10"/>
        <v>0</v>
      </c>
      <c r="K207" s="193"/>
      <c r="L207" s="39"/>
      <c r="M207" s="194" t="s">
        <v>1</v>
      </c>
      <c r="N207" s="195" t="s">
        <v>41</v>
      </c>
      <c r="O207" s="71"/>
      <c r="P207" s="196">
        <f t="shared" si="11"/>
        <v>0</v>
      </c>
      <c r="Q207" s="196">
        <v>0</v>
      </c>
      <c r="R207" s="196">
        <f t="shared" si="12"/>
        <v>0</v>
      </c>
      <c r="S207" s="196">
        <v>8.5999999999999998E-4</v>
      </c>
      <c r="T207" s="197">
        <f t="shared" si="13"/>
        <v>8.5999999999999998E-4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198" t="s">
        <v>209</v>
      </c>
      <c r="AT207" s="198" t="s">
        <v>134</v>
      </c>
      <c r="AU207" s="198" t="s">
        <v>139</v>
      </c>
      <c r="AY207" s="17" t="s">
        <v>131</v>
      </c>
      <c r="BE207" s="199">
        <f t="shared" si="14"/>
        <v>0</v>
      </c>
      <c r="BF207" s="199">
        <f t="shared" si="15"/>
        <v>0</v>
      </c>
      <c r="BG207" s="199">
        <f t="shared" si="16"/>
        <v>0</v>
      </c>
      <c r="BH207" s="199">
        <f t="shared" si="17"/>
        <v>0</v>
      </c>
      <c r="BI207" s="199">
        <f t="shared" si="18"/>
        <v>0</v>
      </c>
      <c r="BJ207" s="17" t="s">
        <v>139</v>
      </c>
      <c r="BK207" s="199">
        <f t="shared" si="19"/>
        <v>0</v>
      </c>
      <c r="BL207" s="17" t="s">
        <v>209</v>
      </c>
      <c r="BM207" s="198" t="s">
        <v>355</v>
      </c>
    </row>
    <row r="208" spans="1:65" s="2" customFormat="1" ht="14.45" customHeight="1">
      <c r="A208" s="34"/>
      <c r="B208" s="35"/>
      <c r="C208" s="187" t="s">
        <v>356</v>
      </c>
      <c r="D208" s="187" t="s">
        <v>134</v>
      </c>
      <c r="E208" s="188" t="s">
        <v>357</v>
      </c>
      <c r="F208" s="189" t="s">
        <v>358</v>
      </c>
      <c r="G208" s="190" t="s">
        <v>310</v>
      </c>
      <c r="H208" s="191">
        <v>1</v>
      </c>
      <c r="I208" s="192"/>
      <c r="J208" s="191">
        <f t="shared" si="10"/>
        <v>0</v>
      </c>
      <c r="K208" s="193"/>
      <c r="L208" s="39"/>
      <c r="M208" s="194" t="s">
        <v>1</v>
      </c>
      <c r="N208" s="195" t="s">
        <v>41</v>
      </c>
      <c r="O208" s="71"/>
      <c r="P208" s="196">
        <f t="shared" si="11"/>
        <v>0</v>
      </c>
      <c r="Q208" s="196">
        <v>1.8400000000000001E-3</v>
      </c>
      <c r="R208" s="196">
        <f t="shared" si="12"/>
        <v>1.8400000000000001E-3</v>
      </c>
      <c r="S208" s="196">
        <v>0</v>
      </c>
      <c r="T208" s="197">
        <f t="shared" si="13"/>
        <v>0</v>
      </c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R208" s="198" t="s">
        <v>209</v>
      </c>
      <c r="AT208" s="198" t="s">
        <v>134</v>
      </c>
      <c r="AU208" s="198" t="s">
        <v>139</v>
      </c>
      <c r="AY208" s="17" t="s">
        <v>131</v>
      </c>
      <c r="BE208" s="199">
        <f t="shared" si="14"/>
        <v>0</v>
      </c>
      <c r="BF208" s="199">
        <f t="shared" si="15"/>
        <v>0</v>
      </c>
      <c r="BG208" s="199">
        <f t="shared" si="16"/>
        <v>0</v>
      </c>
      <c r="BH208" s="199">
        <f t="shared" si="17"/>
        <v>0</v>
      </c>
      <c r="BI208" s="199">
        <f t="shared" si="18"/>
        <v>0</v>
      </c>
      <c r="BJ208" s="17" t="s">
        <v>139</v>
      </c>
      <c r="BK208" s="199">
        <f t="shared" si="19"/>
        <v>0</v>
      </c>
      <c r="BL208" s="17" t="s">
        <v>209</v>
      </c>
      <c r="BM208" s="198" t="s">
        <v>359</v>
      </c>
    </row>
    <row r="209" spans="1:65" s="2" customFormat="1" ht="14.45" customHeight="1">
      <c r="A209" s="34"/>
      <c r="B209" s="35"/>
      <c r="C209" s="187" t="s">
        <v>360</v>
      </c>
      <c r="D209" s="187" t="s">
        <v>134</v>
      </c>
      <c r="E209" s="188" t="s">
        <v>361</v>
      </c>
      <c r="F209" s="189" t="s">
        <v>362</v>
      </c>
      <c r="G209" s="190" t="s">
        <v>167</v>
      </c>
      <c r="H209" s="191">
        <v>1</v>
      </c>
      <c r="I209" s="192"/>
      <c r="J209" s="191">
        <f t="shared" si="10"/>
        <v>0</v>
      </c>
      <c r="K209" s="193"/>
      <c r="L209" s="39"/>
      <c r="M209" s="194" t="s">
        <v>1</v>
      </c>
      <c r="N209" s="195" t="s">
        <v>41</v>
      </c>
      <c r="O209" s="71"/>
      <c r="P209" s="196">
        <f t="shared" si="11"/>
        <v>0</v>
      </c>
      <c r="Q209" s="196">
        <v>0</v>
      </c>
      <c r="R209" s="196">
        <f t="shared" si="12"/>
        <v>0</v>
      </c>
      <c r="S209" s="196">
        <v>7.62E-3</v>
      </c>
      <c r="T209" s="197">
        <f t="shared" si="13"/>
        <v>7.62E-3</v>
      </c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R209" s="198" t="s">
        <v>209</v>
      </c>
      <c r="AT209" s="198" t="s">
        <v>134</v>
      </c>
      <c r="AU209" s="198" t="s">
        <v>139</v>
      </c>
      <c r="AY209" s="17" t="s">
        <v>131</v>
      </c>
      <c r="BE209" s="199">
        <f t="shared" si="14"/>
        <v>0</v>
      </c>
      <c r="BF209" s="199">
        <f t="shared" si="15"/>
        <v>0</v>
      </c>
      <c r="BG209" s="199">
        <f t="shared" si="16"/>
        <v>0</v>
      </c>
      <c r="BH209" s="199">
        <f t="shared" si="17"/>
        <v>0</v>
      </c>
      <c r="BI209" s="199">
        <f t="shared" si="18"/>
        <v>0</v>
      </c>
      <c r="BJ209" s="17" t="s">
        <v>139</v>
      </c>
      <c r="BK209" s="199">
        <f t="shared" si="19"/>
        <v>0</v>
      </c>
      <c r="BL209" s="17" t="s">
        <v>209</v>
      </c>
      <c r="BM209" s="198" t="s">
        <v>363</v>
      </c>
    </row>
    <row r="210" spans="1:65" s="2" customFormat="1" ht="24.2" customHeight="1">
      <c r="A210" s="34"/>
      <c r="B210" s="35"/>
      <c r="C210" s="187" t="s">
        <v>364</v>
      </c>
      <c r="D210" s="187" t="s">
        <v>134</v>
      </c>
      <c r="E210" s="188" t="s">
        <v>365</v>
      </c>
      <c r="F210" s="189" t="s">
        <v>366</v>
      </c>
      <c r="G210" s="190" t="s">
        <v>310</v>
      </c>
      <c r="H210" s="191">
        <v>1</v>
      </c>
      <c r="I210" s="192"/>
      <c r="J210" s="191">
        <f t="shared" si="10"/>
        <v>0</v>
      </c>
      <c r="K210" s="193"/>
      <c r="L210" s="39"/>
      <c r="M210" s="194" t="s">
        <v>1</v>
      </c>
      <c r="N210" s="195" t="s">
        <v>41</v>
      </c>
      <c r="O210" s="71"/>
      <c r="P210" s="196">
        <f t="shared" si="11"/>
        <v>0</v>
      </c>
      <c r="Q210" s="196">
        <v>2.9399999999999999E-3</v>
      </c>
      <c r="R210" s="196">
        <f t="shared" si="12"/>
        <v>2.9399999999999999E-3</v>
      </c>
      <c r="S210" s="196">
        <v>0</v>
      </c>
      <c r="T210" s="197">
        <f t="shared" si="13"/>
        <v>0</v>
      </c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R210" s="198" t="s">
        <v>209</v>
      </c>
      <c r="AT210" s="198" t="s">
        <v>134</v>
      </c>
      <c r="AU210" s="198" t="s">
        <v>139</v>
      </c>
      <c r="AY210" s="17" t="s">
        <v>131</v>
      </c>
      <c r="BE210" s="199">
        <f t="shared" si="14"/>
        <v>0</v>
      </c>
      <c r="BF210" s="199">
        <f t="shared" si="15"/>
        <v>0</v>
      </c>
      <c r="BG210" s="199">
        <f t="shared" si="16"/>
        <v>0</v>
      </c>
      <c r="BH210" s="199">
        <f t="shared" si="17"/>
        <v>0</v>
      </c>
      <c r="BI210" s="199">
        <f t="shared" si="18"/>
        <v>0</v>
      </c>
      <c r="BJ210" s="17" t="s">
        <v>139</v>
      </c>
      <c r="BK210" s="199">
        <f t="shared" si="19"/>
        <v>0</v>
      </c>
      <c r="BL210" s="17" t="s">
        <v>209</v>
      </c>
      <c r="BM210" s="198" t="s">
        <v>367</v>
      </c>
    </row>
    <row r="211" spans="1:65" s="2" customFormat="1" ht="14.45" customHeight="1">
      <c r="A211" s="34"/>
      <c r="B211" s="35"/>
      <c r="C211" s="187" t="s">
        <v>368</v>
      </c>
      <c r="D211" s="187" t="s">
        <v>134</v>
      </c>
      <c r="E211" s="188" t="s">
        <v>369</v>
      </c>
      <c r="F211" s="189" t="s">
        <v>370</v>
      </c>
      <c r="G211" s="190" t="s">
        <v>167</v>
      </c>
      <c r="H211" s="191">
        <v>1</v>
      </c>
      <c r="I211" s="192"/>
      <c r="J211" s="191">
        <f t="shared" si="10"/>
        <v>0</v>
      </c>
      <c r="K211" s="193"/>
      <c r="L211" s="39"/>
      <c r="M211" s="194" t="s">
        <v>1</v>
      </c>
      <c r="N211" s="195" t="s">
        <v>41</v>
      </c>
      <c r="O211" s="71"/>
      <c r="P211" s="196">
        <f t="shared" si="11"/>
        <v>0</v>
      </c>
      <c r="Q211" s="196">
        <v>0</v>
      </c>
      <c r="R211" s="196">
        <f t="shared" si="12"/>
        <v>0</v>
      </c>
      <c r="S211" s="196">
        <v>8.5999999999999998E-4</v>
      </c>
      <c r="T211" s="197">
        <f t="shared" si="13"/>
        <v>8.5999999999999998E-4</v>
      </c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R211" s="198" t="s">
        <v>209</v>
      </c>
      <c r="AT211" s="198" t="s">
        <v>134</v>
      </c>
      <c r="AU211" s="198" t="s">
        <v>139</v>
      </c>
      <c r="AY211" s="17" t="s">
        <v>131</v>
      </c>
      <c r="BE211" s="199">
        <f t="shared" si="14"/>
        <v>0</v>
      </c>
      <c r="BF211" s="199">
        <f t="shared" si="15"/>
        <v>0</v>
      </c>
      <c r="BG211" s="199">
        <f t="shared" si="16"/>
        <v>0</v>
      </c>
      <c r="BH211" s="199">
        <f t="shared" si="17"/>
        <v>0</v>
      </c>
      <c r="BI211" s="199">
        <f t="shared" si="18"/>
        <v>0</v>
      </c>
      <c r="BJ211" s="17" t="s">
        <v>139</v>
      </c>
      <c r="BK211" s="199">
        <f t="shared" si="19"/>
        <v>0</v>
      </c>
      <c r="BL211" s="17" t="s">
        <v>209</v>
      </c>
      <c r="BM211" s="198" t="s">
        <v>371</v>
      </c>
    </row>
    <row r="212" spans="1:65" s="2" customFormat="1" ht="24.2" customHeight="1">
      <c r="A212" s="34"/>
      <c r="B212" s="35"/>
      <c r="C212" s="187" t="s">
        <v>372</v>
      </c>
      <c r="D212" s="187" t="s">
        <v>134</v>
      </c>
      <c r="E212" s="188" t="s">
        <v>373</v>
      </c>
      <c r="F212" s="189" t="s">
        <v>374</v>
      </c>
      <c r="G212" s="190" t="s">
        <v>204</v>
      </c>
      <c r="H212" s="191">
        <v>0.08</v>
      </c>
      <c r="I212" s="192"/>
      <c r="J212" s="191">
        <f t="shared" si="10"/>
        <v>0</v>
      </c>
      <c r="K212" s="193"/>
      <c r="L212" s="39"/>
      <c r="M212" s="194" t="s">
        <v>1</v>
      </c>
      <c r="N212" s="195" t="s">
        <v>41</v>
      </c>
      <c r="O212" s="71"/>
      <c r="P212" s="196">
        <f t="shared" si="11"/>
        <v>0</v>
      </c>
      <c r="Q212" s="196">
        <v>0</v>
      </c>
      <c r="R212" s="196">
        <f t="shared" si="12"/>
        <v>0</v>
      </c>
      <c r="S212" s="196">
        <v>0</v>
      </c>
      <c r="T212" s="197">
        <f t="shared" si="13"/>
        <v>0</v>
      </c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R212" s="198" t="s">
        <v>209</v>
      </c>
      <c r="AT212" s="198" t="s">
        <v>134</v>
      </c>
      <c r="AU212" s="198" t="s">
        <v>139</v>
      </c>
      <c r="AY212" s="17" t="s">
        <v>131</v>
      </c>
      <c r="BE212" s="199">
        <f t="shared" si="14"/>
        <v>0</v>
      </c>
      <c r="BF212" s="199">
        <f t="shared" si="15"/>
        <v>0</v>
      </c>
      <c r="BG212" s="199">
        <f t="shared" si="16"/>
        <v>0</v>
      </c>
      <c r="BH212" s="199">
        <f t="shared" si="17"/>
        <v>0</v>
      </c>
      <c r="BI212" s="199">
        <f t="shared" si="18"/>
        <v>0</v>
      </c>
      <c r="BJ212" s="17" t="s">
        <v>139</v>
      </c>
      <c r="BK212" s="199">
        <f t="shared" si="19"/>
        <v>0</v>
      </c>
      <c r="BL212" s="17" t="s">
        <v>209</v>
      </c>
      <c r="BM212" s="198" t="s">
        <v>375</v>
      </c>
    </row>
    <row r="213" spans="1:65" s="12" customFormat="1" ht="22.9" customHeight="1">
      <c r="B213" s="171"/>
      <c r="C213" s="172"/>
      <c r="D213" s="173" t="s">
        <v>74</v>
      </c>
      <c r="E213" s="185" t="s">
        <v>376</v>
      </c>
      <c r="F213" s="185" t="s">
        <v>377</v>
      </c>
      <c r="G213" s="172"/>
      <c r="H213" s="172"/>
      <c r="I213" s="175"/>
      <c r="J213" s="186">
        <f>BK213</f>
        <v>0</v>
      </c>
      <c r="K213" s="172"/>
      <c r="L213" s="177"/>
      <c r="M213" s="178"/>
      <c r="N213" s="179"/>
      <c r="O213" s="179"/>
      <c r="P213" s="180">
        <f>SUM(P214:P217)</f>
        <v>0</v>
      </c>
      <c r="Q213" s="179"/>
      <c r="R213" s="180">
        <f>SUM(R214:R217)</f>
        <v>7.5450000000000003E-2</v>
      </c>
      <c r="S213" s="179"/>
      <c r="T213" s="181">
        <f>SUM(T214:T217)</f>
        <v>0</v>
      </c>
      <c r="AR213" s="182" t="s">
        <v>139</v>
      </c>
      <c r="AT213" s="183" t="s">
        <v>74</v>
      </c>
      <c r="AU213" s="183" t="s">
        <v>83</v>
      </c>
      <c r="AY213" s="182" t="s">
        <v>131</v>
      </c>
      <c r="BK213" s="184">
        <f>SUM(BK214:BK217)</f>
        <v>0</v>
      </c>
    </row>
    <row r="214" spans="1:65" s="2" customFormat="1" ht="24.2" customHeight="1">
      <c r="A214" s="34"/>
      <c r="B214" s="35"/>
      <c r="C214" s="187" t="s">
        <v>378</v>
      </c>
      <c r="D214" s="187" t="s">
        <v>134</v>
      </c>
      <c r="E214" s="188" t="s">
        <v>379</v>
      </c>
      <c r="F214" s="189" t="s">
        <v>380</v>
      </c>
      <c r="G214" s="190" t="s">
        <v>310</v>
      </c>
      <c r="H214" s="191">
        <v>1</v>
      </c>
      <c r="I214" s="192"/>
      <c r="J214" s="191">
        <f>ROUND(I214*H214,2)</f>
        <v>0</v>
      </c>
      <c r="K214" s="193"/>
      <c r="L214" s="39"/>
      <c r="M214" s="194" t="s">
        <v>1</v>
      </c>
      <c r="N214" s="195" t="s">
        <v>41</v>
      </c>
      <c r="O214" s="71"/>
      <c r="P214" s="196">
        <f>O214*H214</f>
        <v>0</v>
      </c>
      <c r="Q214" s="196">
        <v>1.2E-2</v>
      </c>
      <c r="R214" s="196">
        <f>Q214*H214</f>
        <v>1.2E-2</v>
      </c>
      <c r="S214" s="196">
        <v>0</v>
      </c>
      <c r="T214" s="197">
        <f>S214*H214</f>
        <v>0</v>
      </c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R214" s="198" t="s">
        <v>209</v>
      </c>
      <c r="AT214" s="198" t="s">
        <v>134</v>
      </c>
      <c r="AU214" s="198" t="s">
        <v>139</v>
      </c>
      <c r="AY214" s="17" t="s">
        <v>131</v>
      </c>
      <c r="BE214" s="199">
        <f>IF(N214="základní",J214,0)</f>
        <v>0</v>
      </c>
      <c r="BF214" s="199">
        <f>IF(N214="snížená",J214,0)</f>
        <v>0</v>
      </c>
      <c r="BG214" s="199">
        <f>IF(N214="zákl. přenesená",J214,0)</f>
        <v>0</v>
      </c>
      <c r="BH214" s="199">
        <f>IF(N214="sníž. přenesená",J214,0)</f>
        <v>0</v>
      </c>
      <c r="BI214" s="199">
        <f>IF(N214="nulová",J214,0)</f>
        <v>0</v>
      </c>
      <c r="BJ214" s="17" t="s">
        <v>139</v>
      </c>
      <c r="BK214" s="199">
        <f>ROUND(I214*H214,2)</f>
        <v>0</v>
      </c>
      <c r="BL214" s="17" t="s">
        <v>209</v>
      </c>
      <c r="BM214" s="198" t="s">
        <v>381</v>
      </c>
    </row>
    <row r="215" spans="1:65" s="2" customFormat="1" ht="24.2" customHeight="1">
      <c r="A215" s="34"/>
      <c r="B215" s="35"/>
      <c r="C215" s="187" t="s">
        <v>382</v>
      </c>
      <c r="D215" s="187" t="s">
        <v>134</v>
      </c>
      <c r="E215" s="188" t="s">
        <v>383</v>
      </c>
      <c r="F215" s="189" t="s">
        <v>384</v>
      </c>
      <c r="G215" s="190" t="s">
        <v>310</v>
      </c>
      <c r="H215" s="191">
        <v>4</v>
      </c>
      <c r="I215" s="192"/>
      <c r="J215" s="191">
        <f>ROUND(I215*H215,2)</f>
        <v>0</v>
      </c>
      <c r="K215" s="193"/>
      <c r="L215" s="39"/>
      <c r="M215" s="194" t="s">
        <v>1</v>
      </c>
      <c r="N215" s="195" t="s">
        <v>41</v>
      </c>
      <c r="O215" s="71"/>
      <c r="P215" s="196">
        <f>O215*H215</f>
        <v>0</v>
      </c>
      <c r="Q215" s="196">
        <v>1.17E-2</v>
      </c>
      <c r="R215" s="196">
        <f>Q215*H215</f>
        <v>4.6800000000000001E-2</v>
      </c>
      <c r="S215" s="196">
        <v>0</v>
      </c>
      <c r="T215" s="197">
        <f>S215*H215</f>
        <v>0</v>
      </c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R215" s="198" t="s">
        <v>209</v>
      </c>
      <c r="AT215" s="198" t="s">
        <v>134</v>
      </c>
      <c r="AU215" s="198" t="s">
        <v>139</v>
      </c>
      <c r="AY215" s="17" t="s">
        <v>131</v>
      </c>
      <c r="BE215" s="199">
        <f>IF(N215="základní",J215,0)</f>
        <v>0</v>
      </c>
      <c r="BF215" s="199">
        <f>IF(N215="snížená",J215,0)</f>
        <v>0</v>
      </c>
      <c r="BG215" s="199">
        <f>IF(N215="zákl. přenesená",J215,0)</f>
        <v>0</v>
      </c>
      <c r="BH215" s="199">
        <f>IF(N215="sníž. přenesená",J215,0)</f>
        <v>0</v>
      </c>
      <c r="BI215" s="199">
        <f>IF(N215="nulová",J215,0)</f>
        <v>0</v>
      </c>
      <c r="BJ215" s="17" t="s">
        <v>139</v>
      </c>
      <c r="BK215" s="199">
        <f>ROUND(I215*H215,2)</f>
        <v>0</v>
      </c>
      <c r="BL215" s="17" t="s">
        <v>209</v>
      </c>
      <c r="BM215" s="198" t="s">
        <v>385</v>
      </c>
    </row>
    <row r="216" spans="1:65" s="2" customFormat="1" ht="24.2" customHeight="1">
      <c r="A216" s="34"/>
      <c r="B216" s="35"/>
      <c r="C216" s="187" t="s">
        <v>386</v>
      </c>
      <c r="D216" s="187" t="s">
        <v>134</v>
      </c>
      <c r="E216" s="188" t="s">
        <v>387</v>
      </c>
      <c r="F216" s="189" t="s">
        <v>388</v>
      </c>
      <c r="G216" s="190" t="s">
        <v>310</v>
      </c>
      <c r="H216" s="191">
        <v>1</v>
      </c>
      <c r="I216" s="192"/>
      <c r="J216" s="191">
        <f>ROUND(I216*H216,2)</f>
        <v>0</v>
      </c>
      <c r="K216" s="193"/>
      <c r="L216" s="39"/>
      <c r="M216" s="194" t="s">
        <v>1</v>
      </c>
      <c r="N216" s="195" t="s">
        <v>41</v>
      </c>
      <c r="O216" s="71"/>
      <c r="P216" s="196">
        <f>O216*H216</f>
        <v>0</v>
      </c>
      <c r="Q216" s="196">
        <v>1.6650000000000002E-2</v>
      </c>
      <c r="R216" s="196">
        <f>Q216*H216</f>
        <v>1.6650000000000002E-2</v>
      </c>
      <c r="S216" s="196">
        <v>0</v>
      </c>
      <c r="T216" s="197">
        <f>S216*H216</f>
        <v>0</v>
      </c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R216" s="198" t="s">
        <v>209</v>
      </c>
      <c r="AT216" s="198" t="s">
        <v>134</v>
      </c>
      <c r="AU216" s="198" t="s">
        <v>139</v>
      </c>
      <c r="AY216" s="17" t="s">
        <v>131</v>
      </c>
      <c r="BE216" s="199">
        <f>IF(N216="základní",J216,0)</f>
        <v>0</v>
      </c>
      <c r="BF216" s="199">
        <f>IF(N216="snížená",J216,0)</f>
        <v>0</v>
      </c>
      <c r="BG216" s="199">
        <f>IF(N216="zákl. přenesená",J216,0)</f>
        <v>0</v>
      </c>
      <c r="BH216" s="199">
        <f>IF(N216="sníž. přenesená",J216,0)</f>
        <v>0</v>
      </c>
      <c r="BI216" s="199">
        <f>IF(N216="nulová",J216,0)</f>
        <v>0</v>
      </c>
      <c r="BJ216" s="17" t="s">
        <v>139</v>
      </c>
      <c r="BK216" s="199">
        <f>ROUND(I216*H216,2)</f>
        <v>0</v>
      </c>
      <c r="BL216" s="17" t="s">
        <v>209</v>
      </c>
      <c r="BM216" s="198" t="s">
        <v>389</v>
      </c>
    </row>
    <row r="217" spans="1:65" s="2" customFormat="1" ht="24.2" customHeight="1">
      <c r="A217" s="34"/>
      <c r="B217" s="35"/>
      <c r="C217" s="187" t="s">
        <v>390</v>
      </c>
      <c r="D217" s="187" t="s">
        <v>134</v>
      </c>
      <c r="E217" s="188" t="s">
        <v>391</v>
      </c>
      <c r="F217" s="189" t="s">
        <v>392</v>
      </c>
      <c r="G217" s="190" t="s">
        <v>204</v>
      </c>
      <c r="H217" s="191">
        <v>0.08</v>
      </c>
      <c r="I217" s="192"/>
      <c r="J217" s="191">
        <f>ROUND(I217*H217,2)</f>
        <v>0</v>
      </c>
      <c r="K217" s="193"/>
      <c r="L217" s="39"/>
      <c r="M217" s="194" t="s">
        <v>1</v>
      </c>
      <c r="N217" s="195" t="s">
        <v>41</v>
      </c>
      <c r="O217" s="71"/>
      <c r="P217" s="196">
        <f>O217*H217</f>
        <v>0</v>
      </c>
      <c r="Q217" s="196">
        <v>0</v>
      </c>
      <c r="R217" s="196">
        <f>Q217*H217</f>
        <v>0</v>
      </c>
      <c r="S217" s="196">
        <v>0</v>
      </c>
      <c r="T217" s="197">
        <f>S217*H217</f>
        <v>0</v>
      </c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R217" s="198" t="s">
        <v>209</v>
      </c>
      <c r="AT217" s="198" t="s">
        <v>134</v>
      </c>
      <c r="AU217" s="198" t="s">
        <v>139</v>
      </c>
      <c r="AY217" s="17" t="s">
        <v>131</v>
      </c>
      <c r="BE217" s="199">
        <f>IF(N217="základní",J217,0)</f>
        <v>0</v>
      </c>
      <c r="BF217" s="199">
        <f>IF(N217="snížená",J217,0)</f>
        <v>0</v>
      </c>
      <c r="BG217" s="199">
        <f>IF(N217="zákl. přenesená",J217,0)</f>
        <v>0</v>
      </c>
      <c r="BH217" s="199">
        <f>IF(N217="sníž. přenesená",J217,0)</f>
        <v>0</v>
      </c>
      <c r="BI217" s="199">
        <f>IF(N217="nulová",J217,0)</f>
        <v>0</v>
      </c>
      <c r="BJ217" s="17" t="s">
        <v>139</v>
      </c>
      <c r="BK217" s="199">
        <f>ROUND(I217*H217,2)</f>
        <v>0</v>
      </c>
      <c r="BL217" s="17" t="s">
        <v>209</v>
      </c>
      <c r="BM217" s="198" t="s">
        <v>393</v>
      </c>
    </row>
    <row r="218" spans="1:65" s="12" customFormat="1" ht="22.9" customHeight="1">
      <c r="B218" s="171"/>
      <c r="C218" s="172"/>
      <c r="D218" s="173" t="s">
        <v>74</v>
      </c>
      <c r="E218" s="185" t="s">
        <v>394</v>
      </c>
      <c r="F218" s="185" t="s">
        <v>395</v>
      </c>
      <c r="G218" s="172"/>
      <c r="H218" s="172"/>
      <c r="I218" s="175"/>
      <c r="J218" s="186">
        <f>BK218</f>
        <v>0</v>
      </c>
      <c r="K218" s="172"/>
      <c r="L218" s="177"/>
      <c r="M218" s="178"/>
      <c r="N218" s="179"/>
      <c r="O218" s="179"/>
      <c r="P218" s="180">
        <f>SUM(P219:P220)</f>
        <v>0</v>
      </c>
      <c r="Q218" s="179"/>
      <c r="R218" s="180">
        <f>SUM(R219:R220)</f>
        <v>1.1099999999999999E-3</v>
      </c>
      <c r="S218" s="179"/>
      <c r="T218" s="181">
        <f>SUM(T219:T220)</f>
        <v>0</v>
      </c>
      <c r="AR218" s="182" t="s">
        <v>139</v>
      </c>
      <c r="AT218" s="183" t="s">
        <v>74</v>
      </c>
      <c r="AU218" s="183" t="s">
        <v>83</v>
      </c>
      <c r="AY218" s="182" t="s">
        <v>131</v>
      </c>
      <c r="BK218" s="184">
        <f>SUM(BK219:BK220)</f>
        <v>0</v>
      </c>
    </row>
    <row r="219" spans="1:65" s="2" customFormat="1" ht="24.2" customHeight="1">
      <c r="A219" s="34"/>
      <c r="B219" s="35"/>
      <c r="C219" s="187" t="s">
        <v>396</v>
      </c>
      <c r="D219" s="187" t="s">
        <v>134</v>
      </c>
      <c r="E219" s="188" t="s">
        <v>397</v>
      </c>
      <c r="F219" s="189" t="s">
        <v>398</v>
      </c>
      <c r="G219" s="190" t="s">
        <v>167</v>
      </c>
      <c r="H219" s="191">
        <v>1</v>
      </c>
      <c r="I219" s="192"/>
      <c r="J219" s="191">
        <f>ROUND(I219*H219,2)</f>
        <v>0</v>
      </c>
      <c r="K219" s="193"/>
      <c r="L219" s="39"/>
      <c r="M219" s="194" t="s">
        <v>1</v>
      </c>
      <c r="N219" s="195" t="s">
        <v>41</v>
      </c>
      <c r="O219" s="71"/>
      <c r="P219" s="196">
        <f>O219*H219</f>
        <v>0</v>
      </c>
      <c r="Q219" s="196">
        <v>4.2000000000000002E-4</v>
      </c>
      <c r="R219" s="196">
        <f>Q219*H219</f>
        <v>4.2000000000000002E-4</v>
      </c>
      <c r="S219" s="196">
        <v>0</v>
      </c>
      <c r="T219" s="197">
        <f>S219*H219</f>
        <v>0</v>
      </c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R219" s="198" t="s">
        <v>209</v>
      </c>
      <c r="AT219" s="198" t="s">
        <v>134</v>
      </c>
      <c r="AU219" s="198" t="s">
        <v>139</v>
      </c>
      <c r="AY219" s="17" t="s">
        <v>131</v>
      </c>
      <c r="BE219" s="199">
        <f>IF(N219="základní",J219,0)</f>
        <v>0</v>
      </c>
      <c r="BF219" s="199">
        <f>IF(N219="snížená",J219,0)</f>
        <v>0</v>
      </c>
      <c r="BG219" s="199">
        <f>IF(N219="zákl. přenesená",J219,0)</f>
        <v>0</v>
      </c>
      <c r="BH219" s="199">
        <f>IF(N219="sníž. přenesená",J219,0)</f>
        <v>0</v>
      </c>
      <c r="BI219" s="199">
        <f>IF(N219="nulová",J219,0)</f>
        <v>0</v>
      </c>
      <c r="BJ219" s="17" t="s">
        <v>139</v>
      </c>
      <c r="BK219" s="199">
        <f>ROUND(I219*H219,2)</f>
        <v>0</v>
      </c>
      <c r="BL219" s="17" t="s">
        <v>209</v>
      </c>
      <c r="BM219" s="198" t="s">
        <v>399</v>
      </c>
    </row>
    <row r="220" spans="1:65" s="2" customFormat="1" ht="24.2" customHeight="1">
      <c r="A220" s="34"/>
      <c r="B220" s="35"/>
      <c r="C220" s="187" t="s">
        <v>400</v>
      </c>
      <c r="D220" s="187" t="s">
        <v>134</v>
      </c>
      <c r="E220" s="188" t="s">
        <v>401</v>
      </c>
      <c r="F220" s="189" t="s">
        <v>402</v>
      </c>
      <c r="G220" s="190" t="s">
        <v>167</v>
      </c>
      <c r="H220" s="191">
        <v>1</v>
      </c>
      <c r="I220" s="192"/>
      <c r="J220" s="191">
        <f>ROUND(I220*H220,2)</f>
        <v>0</v>
      </c>
      <c r="K220" s="193"/>
      <c r="L220" s="39"/>
      <c r="M220" s="194" t="s">
        <v>1</v>
      </c>
      <c r="N220" s="195" t="s">
        <v>41</v>
      </c>
      <c r="O220" s="71"/>
      <c r="P220" s="196">
        <f>O220*H220</f>
        <v>0</v>
      </c>
      <c r="Q220" s="196">
        <v>6.8999999999999997E-4</v>
      </c>
      <c r="R220" s="196">
        <f>Q220*H220</f>
        <v>6.8999999999999997E-4</v>
      </c>
      <c r="S220" s="196">
        <v>0</v>
      </c>
      <c r="T220" s="197">
        <f>S220*H220</f>
        <v>0</v>
      </c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R220" s="198" t="s">
        <v>209</v>
      </c>
      <c r="AT220" s="198" t="s">
        <v>134</v>
      </c>
      <c r="AU220" s="198" t="s">
        <v>139</v>
      </c>
      <c r="AY220" s="17" t="s">
        <v>131</v>
      </c>
      <c r="BE220" s="199">
        <f>IF(N220="základní",J220,0)</f>
        <v>0</v>
      </c>
      <c r="BF220" s="199">
        <f>IF(N220="snížená",J220,0)</f>
        <v>0</v>
      </c>
      <c r="BG220" s="199">
        <f>IF(N220="zákl. přenesená",J220,0)</f>
        <v>0</v>
      </c>
      <c r="BH220" s="199">
        <f>IF(N220="sníž. přenesená",J220,0)</f>
        <v>0</v>
      </c>
      <c r="BI220" s="199">
        <f>IF(N220="nulová",J220,0)</f>
        <v>0</v>
      </c>
      <c r="BJ220" s="17" t="s">
        <v>139</v>
      </c>
      <c r="BK220" s="199">
        <f>ROUND(I220*H220,2)</f>
        <v>0</v>
      </c>
      <c r="BL220" s="17" t="s">
        <v>209</v>
      </c>
      <c r="BM220" s="198" t="s">
        <v>403</v>
      </c>
    </row>
    <row r="221" spans="1:65" s="12" customFormat="1" ht="22.9" customHeight="1">
      <c r="B221" s="171"/>
      <c r="C221" s="172"/>
      <c r="D221" s="173" t="s">
        <v>74</v>
      </c>
      <c r="E221" s="185" t="s">
        <v>404</v>
      </c>
      <c r="F221" s="185" t="s">
        <v>405</v>
      </c>
      <c r="G221" s="172"/>
      <c r="H221" s="172"/>
      <c r="I221" s="175"/>
      <c r="J221" s="186">
        <f>BK221</f>
        <v>0</v>
      </c>
      <c r="K221" s="172"/>
      <c r="L221" s="177"/>
      <c r="M221" s="178"/>
      <c r="N221" s="179"/>
      <c r="O221" s="179"/>
      <c r="P221" s="180">
        <f>P222</f>
        <v>0</v>
      </c>
      <c r="Q221" s="179"/>
      <c r="R221" s="180">
        <f>R222</f>
        <v>3.0000000000000003E-4</v>
      </c>
      <c r="S221" s="179"/>
      <c r="T221" s="181">
        <f>T222</f>
        <v>2.8379999999999999E-2</v>
      </c>
      <c r="AR221" s="182" t="s">
        <v>139</v>
      </c>
      <c r="AT221" s="183" t="s">
        <v>74</v>
      </c>
      <c r="AU221" s="183" t="s">
        <v>83</v>
      </c>
      <c r="AY221" s="182" t="s">
        <v>131</v>
      </c>
      <c r="BK221" s="184">
        <f>BK222</f>
        <v>0</v>
      </c>
    </row>
    <row r="222" spans="1:65" s="2" customFormat="1" ht="14.45" customHeight="1">
      <c r="A222" s="34"/>
      <c r="B222" s="35"/>
      <c r="C222" s="187" t="s">
        <v>406</v>
      </c>
      <c r="D222" s="187" t="s">
        <v>134</v>
      </c>
      <c r="E222" s="188" t="s">
        <v>407</v>
      </c>
      <c r="F222" s="189" t="s">
        <v>408</v>
      </c>
      <c r="G222" s="190" t="s">
        <v>195</v>
      </c>
      <c r="H222" s="191">
        <v>6</v>
      </c>
      <c r="I222" s="192"/>
      <c r="J222" s="191">
        <f>ROUND(I222*H222,2)</f>
        <v>0</v>
      </c>
      <c r="K222" s="193"/>
      <c r="L222" s="39"/>
      <c r="M222" s="194" t="s">
        <v>1</v>
      </c>
      <c r="N222" s="195" t="s">
        <v>41</v>
      </c>
      <c r="O222" s="71"/>
      <c r="P222" s="196">
        <f>O222*H222</f>
        <v>0</v>
      </c>
      <c r="Q222" s="196">
        <v>5.0000000000000002E-5</v>
      </c>
      <c r="R222" s="196">
        <f>Q222*H222</f>
        <v>3.0000000000000003E-4</v>
      </c>
      <c r="S222" s="196">
        <v>4.7299999999999998E-3</v>
      </c>
      <c r="T222" s="197">
        <f>S222*H222</f>
        <v>2.8379999999999999E-2</v>
      </c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R222" s="198" t="s">
        <v>209</v>
      </c>
      <c r="AT222" s="198" t="s">
        <v>134</v>
      </c>
      <c r="AU222" s="198" t="s">
        <v>139</v>
      </c>
      <c r="AY222" s="17" t="s">
        <v>131</v>
      </c>
      <c r="BE222" s="199">
        <f>IF(N222="základní",J222,0)</f>
        <v>0</v>
      </c>
      <c r="BF222" s="199">
        <f>IF(N222="snížená",J222,0)</f>
        <v>0</v>
      </c>
      <c r="BG222" s="199">
        <f>IF(N222="zákl. přenesená",J222,0)</f>
        <v>0</v>
      </c>
      <c r="BH222" s="199">
        <f>IF(N222="sníž. přenesená",J222,0)</f>
        <v>0</v>
      </c>
      <c r="BI222" s="199">
        <f>IF(N222="nulová",J222,0)</f>
        <v>0</v>
      </c>
      <c r="BJ222" s="17" t="s">
        <v>139</v>
      </c>
      <c r="BK222" s="199">
        <f>ROUND(I222*H222,2)</f>
        <v>0</v>
      </c>
      <c r="BL222" s="17" t="s">
        <v>209</v>
      </c>
      <c r="BM222" s="198" t="s">
        <v>409</v>
      </c>
    </row>
    <row r="223" spans="1:65" s="12" customFormat="1" ht="22.9" customHeight="1">
      <c r="B223" s="171"/>
      <c r="C223" s="172"/>
      <c r="D223" s="173" t="s">
        <v>74</v>
      </c>
      <c r="E223" s="185" t="s">
        <v>410</v>
      </c>
      <c r="F223" s="185" t="s">
        <v>411</v>
      </c>
      <c r="G223" s="172"/>
      <c r="H223" s="172"/>
      <c r="I223" s="175"/>
      <c r="J223" s="186">
        <f>BK223</f>
        <v>0</v>
      </c>
      <c r="K223" s="172"/>
      <c r="L223" s="177"/>
      <c r="M223" s="178"/>
      <c r="N223" s="179"/>
      <c r="O223" s="179"/>
      <c r="P223" s="180">
        <f>SUM(P224:P225)</f>
        <v>0</v>
      </c>
      <c r="Q223" s="179"/>
      <c r="R223" s="180">
        <f>SUM(R224:R225)</f>
        <v>2.8080000000000001E-2</v>
      </c>
      <c r="S223" s="179"/>
      <c r="T223" s="181">
        <f>SUM(T224:T225)</f>
        <v>4.675E-2</v>
      </c>
      <c r="AR223" s="182" t="s">
        <v>139</v>
      </c>
      <c r="AT223" s="183" t="s">
        <v>74</v>
      </c>
      <c r="AU223" s="183" t="s">
        <v>83</v>
      </c>
      <c r="AY223" s="182" t="s">
        <v>131</v>
      </c>
      <c r="BK223" s="184">
        <f>SUM(BK224:BK225)</f>
        <v>0</v>
      </c>
    </row>
    <row r="224" spans="1:65" s="2" customFormat="1" ht="37.9" customHeight="1">
      <c r="A224" s="34"/>
      <c r="B224" s="35"/>
      <c r="C224" s="187" t="s">
        <v>412</v>
      </c>
      <c r="D224" s="187" t="s">
        <v>134</v>
      </c>
      <c r="E224" s="188" t="s">
        <v>413</v>
      </c>
      <c r="F224" s="189" t="s">
        <v>414</v>
      </c>
      <c r="G224" s="190" t="s">
        <v>167</v>
      </c>
      <c r="H224" s="191">
        <v>1</v>
      </c>
      <c r="I224" s="192"/>
      <c r="J224" s="191">
        <f>ROUND(I224*H224,2)</f>
        <v>0</v>
      </c>
      <c r="K224" s="193"/>
      <c r="L224" s="39"/>
      <c r="M224" s="194" t="s">
        <v>1</v>
      </c>
      <c r="N224" s="195" t="s">
        <v>41</v>
      </c>
      <c r="O224" s="71"/>
      <c r="P224" s="196">
        <f>O224*H224</f>
        <v>0</v>
      </c>
      <c r="Q224" s="196">
        <v>2.8000000000000001E-2</v>
      </c>
      <c r="R224" s="196">
        <f>Q224*H224</f>
        <v>2.8000000000000001E-2</v>
      </c>
      <c r="S224" s="196">
        <v>0</v>
      </c>
      <c r="T224" s="197">
        <f>S224*H224</f>
        <v>0</v>
      </c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R224" s="198" t="s">
        <v>209</v>
      </c>
      <c r="AT224" s="198" t="s">
        <v>134</v>
      </c>
      <c r="AU224" s="198" t="s">
        <v>139</v>
      </c>
      <c r="AY224" s="17" t="s">
        <v>131</v>
      </c>
      <c r="BE224" s="199">
        <f>IF(N224="základní",J224,0)</f>
        <v>0</v>
      </c>
      <c r="BF224" s="199">
        <f>IF(N224="snížená",J224,0)</f>
        <v>0</v>
      </c>
      <c r="BG224" s="199">
        <f>IF(N224="zákl. přenesená",J224,0)</f>
        <v>0</v>
      </c>
      <c r="BH224" s="199">
        <f>IF(N224="sníž. přenesená",J224,0)</f>
        <v>0</v>
      </c>
      <c r="BI224" s="199">
        <f>IF(N224="nulová",J224,0)</f>
        <v>0</v>
      </c>
      <c r="BJ224" s="17" t="s">
        <v>139</v>
      </c>
      <c r="BK224" s="199">
        <f>ROUND(I224*H224,2)</f>
        <v>0</v>
      </c>
      <c r="BL224" s="17" t="s">
        <v>209</v>
      </c>
      <c r="BM224" s="198" t="s">
        <v>415</v>
      </c>
    </row>
    <row r="225" spans="1:65" s="2" customFormat="1" ht="24.2" customHeight="1">
      <c r="A225" s="34"/>
      <c r="B225" s="35"/>
      <c r="C225" s="187" t="s">
        <v>416</v>
      </c>
      <c r="D225" s="187" t="s">
        <v>134</v>
      </c>
      <c r="E225" s="188" t="s">
        <v>417</v>
      </c>
      <c r="F225" s="189" t="s">
        <v>418</v>
      </c>
      <c r="G225" s="190" t="s">
        <v>167</v>
      </c>
      <c r="H225" s="191">
        <v>1</v>
      </c>
      <c r="I225" s="192"/>
      <c r="J225" s="191">
        <f>ROUND(I225*H225,2)</f>
        <v>0</v>
      </c>
      <c r="K225" s="193"/>
      <c r="L225" s="39"/>
      <c r="M225" s="194" t="s">
        <v>1</v>
      </c>
      <c r="N225" s="195" t="s">
        <v>41</v>
      </c>
      <c r="O225" s="71"/>
      <c r="P225" s="196">
        <f>O225*H225</f>
        <v>0</v>
      </c>
      <c r="Q225" s="196">
        <v>8.0000000000000007E-5</v>
      </c>
      <c r="R225" s="196">
        <f>Q225*H225</f>
        <v>8.0000000000000007E-5</v>
      </c>
      <c r="S225" s="196">
        <v>4.675E-2</v>
      </c>
      <c r="T225" s="197">
        <f>S225*H225</f>
        <v>4.675E-2</v>
      </c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R225" s="198" t="s">
        <v>209</v>
      </c>
      <c r="AT225" s="198" t="s">
        <v>134</v>
      </c>
      <c r="AU225" s="198" t="s">
        <v>139</v>
      </c>
      <c r="AY225" s="17" t="s">
        <v>131</v>
      </c>
      <c r="BE225" s="199">
        <f>IF(N225="základní",J225,0)</f>
        <v>0</v>
      </c>
      <c r="BF225" s="199">
        <f>IF(N225="snížená",J225,0)</f>
        <v>0</v>
      </c>
      <c r="BG225" s="199">
        <f>IF(N225="zákl. přenesená",J225,0)</f>
        <v>0</v>
      </c>
      <c r="BH225" s="199">
        <f>IF(N225="sníž. přenesená",J225,0)</f>
        <v>0</v>
      </c>
      <c r="BI225" s="199">
        <f>IF(N225="nulová",J225,0)</f>
        <v>0</v>
      </c>
      <c r="BJ225" s="17" t="s">
        <v>139</v>
      </c>
      <c r="BK225" s="199">
        <f>ROUND(I225*H225,2)</f>
        <v>0</v>
      </c>
      <c r="BL225" s="17" t="s">
        <v>209</v>
      </c>
      <c r="BM225" s="198" t="s">
        <v>419</v>
      </c>
    </row>
    <row r="226" spans="1:65" s="12" customFormat="1" ht="22.9" customHeight="1">
      <c r="B226" s="171"/>
      <c r="C226" s="172"/>
      <c r="D226" s="173" t="s">
        <v>74</v>
      </c>
      <c r="E226" s="185" t="s">
        <v>420</v>
      </c>
      <c r="F226" s="185" t="s">
        <v>421</v>
      </c>
      <c r="G226" s="172"/>
      <c r="H226" s="172"/>
      <c r="I226" s="175"/>
      <c r="J226" s="186">
        <f>BK226</f>
        <v>0</v>
      </c>
      <c r="K226" s="172"/>
      <c r="L226" s="177"/>
      <c r="M226" s="178"/>
      <c r="N226" s="179"/>
      <c r="O226" s="179"/>
      <c r="P226" s="180">
        <f>SUM(P227:P241)</f>
        <v>0</v>
      </c>
      <c r="Q226" s="179"/>
      <c r="R226" s="180">
        <f>SUM(R227:R241)</f>
        <v>6.2399999999999997E-2</v>
      </c>
      <c r="S226" s="179"/>
      <c r="T226" s="181">
        <f>SUM(T227:T241)</f>
        <v>3.4880000000000002E-3</v>
      </c>
      <c r="AR226" s="182" t="s">
        <v>139</v>
      </c>
      <c r="AT226" s="183" t="s">
        <v>74</v>
      </c>
      <c r="AU226" s="183" t="s">
        <v>83</v>
      </c>
      <c r="AY226" s="182" t="s">
        <v>131</v>
      </c>
      <c r="BK226" s="184">
        <f>SUM(BK227:BK241)</f>
        <v>0</v>
      </c>
    </row>
    <row r="227" spans="1:65" s="2" customFormat="1" ht="14.45" customHeight="1">
      <c r="A227" s="34"/>
      <c r="B227" s="35"/>
      <c r="C227" s="187" t="s">
        <v>422</v>
      </c>
      <c r="D227" s="187" t="s">
        <v>134</v>
      </c>
      <c r="E227" s="188" t="s">
        <v>423</v>
      </c>
      <c r="F227" s="189" t="s">
        <v>424</v>
      </c>
      <c r="G227" s="190" t="s">
        <v>195</v>
      </c>
      <c r="H227" s="191">
        <v>50</v>
      </c>
      <c r="I227" s="192"/>
      <c r="J227" s="191">
        <f t="shared" ref="J227:J241" si="20">ROUND(I227*H227,2)</f>
        <v>0</v>
      </c>
      <c r="K227" s="193"/>
      <c r="L227" s="39"/>
      <c r="M227" s="194" t="s">
        <v>1</v>
      </c>
      <c r="N227" s="195" t="s">
        <v>41</v>
      </c>
      <c r="O227" s="71"/>
      <c r="P227" s="196">
        <f t="shared" ref="P227:P241" si="21">O227*H227</f>
        <v>0</v>
      </c>
      <c r="Q227" s="196">
        <v>0</v>
      </c>
      <c r="R227" s="196">
        <f t="shared" ref="R227:R241" si="22">Q227*H227</f>
        <v>0</v>
      </c>
      <c r="S227" s="196">
        <v>0</v>
      </c>
      <c r="T227" s="197">
        <f t="shared" ref="T227:T241" si="23">S227*H227</f>
        <v>0</v>
      </c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R227" s="198" t="s">
        <v>209</v>
      </c>
      <c r="AT227" s="198" t="s">
        <v>134</v>
      </c>
      <c r="AU227" s="198" t="s">
        <v>139</v>
      </c>
      <c r="AY227" s="17" t="s">
        <v>131</v>
      </c>
      <c r="BE227" s="199">
        <f t="shared" ref="BE227:BE241" si="24">IF(N227="základní",J227,0)</f>
        <v>0</v>
      </c>
      <c r="BF227" s="199">
        <f t="shared" ref="BF227:BF241" si="25">IF(N227="snížená",J227,0)</f>
        <v>0</v>
      </c>
      <c r="BG227" s="199">
        <f t="shared" ref="BG227:BG241" si="26">IF(N227="zákl. přenesená",J227,0)</f>
        <v>0</v>
      </c>
      <c r="BH227" s="199">
        <f t="shared" ref="BH227:BH241" si="27">IF(N227="sníž. přenesená",J227,0)</f>
        <v>0</v>
      </c>
      <c r="BI227" s="199">
        <f t="shared" ref="BI227:BI241" si="28">IF(N227="nulová",J227,0)</f>
        <v>0</v>
      </c>
      <c r="BJ227" s="17" t="s">
        <v>139</v>
      </c>
      <c r="BK227" s="199">
        <f t="shared" ref="BK227:BK241" si="29">ROUND(I227*H227,2)</f>
        <v>0</v>
      </c>
      <c r="BL227" s="17" t="s">
        <v>209</v>
      </c>
      <c r="BM227" s="198" t="s">
        <v>425</v>
      </c>
    </row>
    <row r="228" spans="1:65" s="2" customFormat="1" ht="14.45" customHeight="1">
      <c r="A228" s="34"/>
      <c r="B228" s="35"/>
      <c r="C228" s="222" t="s">
        <v>426</v>
      </c>
      <c r="D228" s="222" t="s">
        <v>170</v>
      </c>
      <c r="E228" s="223" t="s">
        <v>427</v>
      </c>
      <c r="F228" s="224" t="s">
        <v>428</v>
      </c>
      <c r="G228" s="225" t="s">
        <v>195</v>
      </c>
      <c r="H228" s="226">
        <v>50</v>
      </c>
      <c r="I228" s="227"/>
      <c r="J228" s="226">
        <f t="shared" si="20"/>
        <v>0</v>
      </c>
      <c r="K228" s="228"/>
      <c r="L228" s="229"/>
      <c r="M228" s="230" t="s">
        <v>1</v>
      </c>
      <c r="N228" s="231" t="s">
        <v>41</v>
      </c>
      <c r="O228" s="71"/>
      <c r="P228" s="196">
        <f t="shared" si="21"/>
        <v>0</v>
      </c>
      <c r="Q228" s="196">
        <v>1.24E-3</v>
      </c>
      <c r="R228" s="196">
        <f t="shared" si="22"/>
        <v>6.2E-2</v>
      </c>
      <c r="S228" s="196">
        <v>0</v>
      </c>
      <c r="T228" s="197">
        <f t="shared" si="23"/>
        <v>0</v>
      </c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R228" s="198" t="s">
        <v>242</v>
      </c>
      <c r="AT228" s="198" t="s">
        <v>170</v>
      </c>
      <c r="AU228" s="198" t="s">
        <v>139</v>
      </c>
      <c r="AY228" s="17" t="s">
        <v>131</v>
      </c>
      <c r="BE228" s="199">
        <f t="shared" si="24"/>
        <v>0</v>
      </c>
      <c r="BF228" s="199">
        <f t="shared" si="25"/>
        <v>0</v>
      </c>
      <c r="BG228" s="199">
        <f t="shared" si="26"/>
        <v>0</v>
      </c>
      <c r="BH228" s="199">
        <f t="shared" si="27"/>
        <v>0</v>
      </c>
      <c r="BI228" s="199">
        <f t="shared" si="28"/>
        <v>0</v>
      </c>
      <c r="BJ228" s="17" t="s">
        <v>139</v>
      </c>
      <c r="BK228" s="199">
        <f t="shared" si="29"/>
        <v>0</v>
      </c>
      <c r="BL228" s="17" t="s">
        <v>209</v>
      </c>
      <c r="BM228" s="198" t="s">
        <v>429</v>
      </c>
    </row>
    <row r="229" spans="1:65" s="2" customFormat="1" ht="24.2" customHeight="1">
      <c r="A229" s="34"/>
      <c r="B229" s="35"/>
      <c r="C229" s="187" t="s">
        <v>430</v>
      </c>
      <c r="D229" s="187" t="s">
        <v>134</v>
      </c>
      <c r="E229" s="188" t="s">
        <v>431</v>
      </c>
      <c r="F229" s="189" t="s">
        <v>432</v>
      </c>
      <c r="G229" s="190" t="s">
        <v>167</v>
      </c>
      <c r="H229" s="191">
        <v>5</v>
      </c>
      <c r="I229" s="192"/>
      <c r="J229" s="191">
        <f t="shared" si="20"/>
        <v>0</v>
      </c>
      <c r="K229" s="193"/>
      <c r="L229" s="39"/>
      <c r="M229" s="194" t="s">
        <v>1</v>
      </c>
      <c r="N229" s="195" t="s">
        <v>41</v>
      </c>
      <c r="O229" s="71"/>
      <c r="P229" s="196">
        <f t="shared" si="21"/>
        <v>0</v>
      </c>
      <c r="Q229" s="196">
        <v>0</v>
      </c>
      <c r="R229" s="196">
        <f t="shared" si="22"/>
        <v>0</v>
      </c>
      <c r="S229" s="196">
        <v>0</v>
      </c>
      <c r="T229" s="197">
        <f t="shared" si="23"/>
        <v>0</v>
      </c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R229" s="198" t="s">
        <v>209</v>
      </c>
      <c r="AT229" s="198" t="s">
        <v>134</v>
      </c>
      <c r="AU229" s="198" t="s">
        <v>139</v>
      </c>
      <c r="AY229" s="17" t="s">
        <v>131</v>
      </c>
      <c r="BE229" s="199">
        <f t="shared" si="24"/>
        <v>0</v>
      </c>
      <c r="BF229" s="199">
        <f t="shared" si="25"/>
        <v>0</v>
      </c>
      <c r="BG229" s="199">
        <f t="shared" si="26"/>
        <v>0</v>
      </c>
      <c r="BH229" s="199">
        <f t="shared" si="27"/>
        <v>0</v>
      </c>
      <c r="BI229" s="199">
        <f t="shared" si="28"/>
        <v>0</v>
      </c>
      <c r="BJ229" s="17" t="s">
        <v>139</v>
      </c>
      <c r="BK229" s="199">
        <f t="shared" si="29"/>
        <v>0</v>
      </c>
      <c r="BL229" s="17" t="s">
        <v>209</v>
      </c>
      <c r="BM229" s="198" t="s">
        <v>433</v>
      </c>
    </row>
    <row r="230" spans="1:65" s="2" customFormat="1" ht="24.2" customHeight="1">
      <c r="A230" s="34"/>
      <c r="B230" s="35"/>
      <c r="C230" s="187" t="s">
        <v>434</v>
      </c>
      <c r="D230" s="187" t="s">
        <v>134</v>
      </c>
      <c r="E230" s="188" t="s">
        <v>435</v>
      </c>
      <c r="F230" s="189" t="s">
        <v>436</v>
      </c>
      <c r="G230" s="190" t="s">
        <v>195</v>
      </c>
      <c r="H230" s="191">
        <v>20</v>
      </c>
      <c r="I230" s="192"/>
      <c r="J230" s="191">
        <f t="shared" si="20"/>
        <v>0</v>
      </c>
      <c r="K230" s="193"/>
      <c r="L230" s="39"/>
      <c r="M230" s="194" t="s">
        <v>1</v>
      </c>
      <c r="N230" s="195" t="s">
        <v>41</v>
      </c>
      <c r="O230" s="71"/>
      <c r="P230" s="196">
        <f t="shared" si="21"/>
        <v>0</v>
      </c>
      <c r="Q230" s="196">
        <v>0</v>
      </c>
      <c r="R230" s="196">
        <f t="shared" si="22"/>
        <v>0</v>
      </c>
      <c r="S230" s="196">
        <v>0</v>
      </c>
      <c r="T230" s="197">
        <f t="shared" si="23"/>
        <v>0</v>
      </c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R230" s="198" t="s">
        <v>209</v>
      </c>
      <c r="AT230" s="198" t="s">
        <v>134</v>
      </c>
      <c r="AU230" s="198" t="s">
        <v>139</v>
      </c>
      <c r="AY230" s="17" t="s">
        <v>131</v>
      </c>
      <c r="BE230" s="199">
        <f t="shared" si="24"/>
        <v>0</v>
      </c>
      <c r="BF230" s="199">
        <f t="shared" si="25"/>
        <v>0</v>
      </c>
      <c r="BG230" s="199">
        <f t="shared" si="26"/>
        <v>0</v>
      </c>
      <c r="BH230" s="199">
        <f t="shared" si="27"/>
        <v>0</v>
      </c>
      <c r="BI230" s="199">
        <f t="shared" si="28"/>
        <v>0</v>
      </c>
      <c r="BJ230" s="17" t="s">
        <v>139</v>
      </c>
      <c r="BK230" s="199">
        <f t="shared" si="29"/>
        <v>0</v>
      </c>
      <c r="BL230" s="17" t="s">
        <v>209</v>
      </c>
      <c r="BM230" s="198" t="s">
        <v>437</v>
      </c>
    </row>
    <row r="231" spans="1:65" s="2" customFormat="1" ht="24.2" customHeight="1">
      <c r="A231" s="34"/>
      <c r="B231" s="35"/>
      <c r="C231" s="187" t="s">
        <v>438</v>
      </c>
      <c r="D231" s="187" t="s">
        <v>134</v>
      </c>
      <c r="E231" s="188" t="s">
        <v>439</v>
      </c>
      <c r="F231" s="189" t="s">
        <v>440</v>
      </c>
      <c r="G231" s="190" t="s">
        <v>167</v>
      </c>
      <c r="H231" s="191">
        <v>2</v>
      </c>
      <c r="I231" s="192"/>
      <c r="J231" s="191">
        <f t="shared" si="20"/>
        <v>0</v>
      </c>
      <c r="K231" s="193"/>
      <c r="L231" s="39"/>
      <c r="M231" s="194" t="s">
        <v>1</v>
      </c>
      <c r="N231" s="195" t="s">
        <v>41</v>
      </c>
      <c r="O231" s="71"/>
      <c r="P231" s="196">
        <f t="shared" si="21"/>
        <v>0</v>
      </c>
      <c r="Q231" s="196">
        <v>0</v>
      </c>
      <c r="R231" s="196">
        <f t="shared" si="22"/>
        <v>0</v>
      </c>
      <c r="S231" s="196">
        <v>0</v>
      </c>
      <c r="T231" s="197">
        <f t="shared" si="23"/>
        <v>0</v>
      </c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R231" s="198" t="s">
        <v>209</v>
      </c>
      <c r="AT231" s="198" t="s">
        <v>134</v>
      </c>
      <c r="AU231" s="198" t="s">
        <v>139</v>
      </c>
      <c r="AY231" s="17" t="s">
        <v>131</v>
      </c>
      <c r="BE231" s="199">
        <f t="shared" si="24"/>
        <v>0</v>
      </c>
      <c r="BF231" s="199">
        <f t="shared" si="25"/>
        <v>0</v>
      </c>
      <c r="BG231" s="199">
        <f t="shared" si="26"/>
        <v>0</v>
      </c>
      <c r="BH231" s="199">
        <f t="shared" si="27"/>
        <v>0</v>
      </c>
      <c r="BI231" s="199">
        <f t="shared" si="28"/>
        <v>0</v>
      </c>
      <c r="BJ231" s="17" t="s">
        <v>139</v>
      </c>
      <c r="BK231" s="199">
        <f t="shared" si="29"/>
        <v>0</v>
      </c>
      <c r="BL231" s="17" t="s">
        <v>209</v>
      </c>
      <c r="BM231" s="198" t="s">
        <v>441</v>
      </c>
    </row>
    <row r="232" spans="1:65" s="2" customFormat="1" ht="24.2" customHeight="1">
      <c r="A232" s="34"/>
      <c r="B232" s="35"/>
      <c r="C232" s="187" t="s">
        <v>442</v>
      </c>
      <c r="D232" s="187" t="s">
        <v>134</v>
      </c>
      <c r="E232" s="188" t="s">
        <v>443</v>
      </c>
      <c r="F232" s="189" t="s">
        <v>444</v>
      </c>
      <c r="G232" s="190" t="s">
        <v>167</v>
      </c>
      <c r="H232" s="191">
        <v>2</v>
      </c>
      <c r="I232" s="192"/>
      <c r="J232" s="191">
        <f t="shared" si="20"/>
        <v>0</v>
      </c>
      <c r="K232" s="193"/>
      <c r="L232" s="39"/>
      <c r="M232" s="194" t="s">
        <v>1</v>
      </c>
      <c r="N232" s="195" t="s">
        <v>41</v>
      </c>
      <c r="O232" s="71"/>
      <c r="P232" s="196">
        <f t="shared" si="21"/>
        <v>0</v>
      </c>
      <c r="Q232" s="196">
        <v>0</v>
      </c>
      <c r="R232" s="196">
        <f t="shared" si="22"/>
        <v>0</v>
      </c>
      <c r="S232" s="196">
        <v>4.8000000000000001E-5</v>
      </c>
      <c r="T232" s="197">
        <f t="shared" si="23"/>
        <v>9.6000000000000002E-5</v>
      </c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R232" s="198" t="s">
        <v>209</v>
      </c>
      <c r="AT232" s="198" t="s">
        <v>134</v>
      </c>
      <c r="AU232" s="198" t="s">
        <v>139</v>
      </c>
      <c r="AY232" s="17" t="s">
        <v>131</v>
      </c>
      <c r="BE232" s="199">
        <f t="shared" si="24"/>
        <v>0</v>
      </c>
      <c r="BF232" s="199">
        <f t="shared" si="25"/>
        <v>0</v>
      </c>
      <c r="BG232" s="199">
        <f t="shared" si="26"/>
        <v>0</v>
      </c>
      <c r="BH232" s="199">
        <f t="shared" si="27"/>
        <v>0</v>
      </c>
      <c r="BI232" s="199">
        <f t="shared" si="28"/>
        <v>0</v>
      </c>
      <c r="BJ232" s="17" t="s">
        <v>139</v>
      </c>
      <c r="BK232" s="199">
        <f t="shared" si="29"/>
        <v>0</v>
      </c>
      <c r="BL232" s="17" t="s">
        <v>209</v>
      </c>
      <c r="BM232" s="198" t="s">
        <v>445</v>
      </c>
    </row>
    <row r="233" spans="1:65" s="2" customFormat="1" ht="24.2" customHeight="1">
      <c r="A233" s="34"/>
      <c r="B233" s="35"/>
      <c r="C233" s="187" t="s">
        <v>446</v>
      </c>
      <c r="D233" s="187" t="s">
        <v>134</v>
      </c>
      <c r="E233" s="188" t="s">
        <v>447</v>
      </c>
      <c r="F233" s="189" t="s">
        <v>448</v>
      </c>
      <c r="G233" s="190" t="s">
        <v>167</v>
      </c>
      <c r="H233" s="191">
        <v>3</v>
      </c>
      <c r="I233" s="192"/>
      <c r="J233" s="191">
        <f t="shared" si="20"/>
        <v>0</v>
      </c>
      <c r="K233" s="193"/>
      <c r="L233" s="39"/>
      <c r="M233" s="194" t="s">
        <v>1</v>
      </c>
      <c r="N233" s="195" t="s">
        <v>41</v>
      </c>
      <c r="O233" s="71"/>
      <c r="P233" s="196">
        <f t="shared" si="21"/>
        <v>0</v>
      </c>
      <c r="Q233" s="196">
        <v>0</v>
      </c>
      <c r="R233" s="196">
        <f t="shared" si="22"/>
        <v>0</v>
      </c>
      <c r="S233" s="196">
        <v>0</v>
      </c>
      <c r="T233" s="197">
        <f t="shared" si="23"/>
        <v>0</v>
      </c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R233" s="198" t="s">
        <v>209</v>
      </c>
      <c r="AT233" s="198" t="s">
        <v>134</v>
      </c>
      <c r="AU233" s="198" t="s">
        <v>139</v>
      </c>
      <c r="AY233" s="17" t="s">
        <v>131</v>
      </c>
      <c r="BE233" s="199">
        <f t="shared" si="24"/>
        <v>0</v>
      </c>
      <c r="BF233" s="199">
        <f t="shared" si="25"/>
        <v>0</v>
      </c>
      <c r="BG233" s="199">
        <f t="shared" si="26"/>
        <v>0</v>
      </c>
      <c r="BH233" s="199">
        <f t="shared" si="27"/>
        <v>0</v>
      </c>
      <c r="BI233" s="199">
        <f t="shared" si="28"/>
        <v>0</v>
      </c>
      <c r="BJ233" s="17" t="s">
        <v>139</v>
      </c>
      <c r="BK233" s="199">
        <f t="shared" si="29"/>
        <v>0</v>
      </c>
      <c r="BL233" s="17" t="s">
        <v>209</v>
      </c>
      <c r="BM233" s="198" t="s">
        <v>449</v>
      </c>
    </row>
    <row r="234" spans="1:65" s="2" customFormat="1" ht="37.9" customHeight="1">
      <c r="A234" s="34"/>
      <c r="B234" s="35"/>
      <c r="C234" s="187" t="s">
        <v>450</v>
      </c>
      <c r="D234" s="187" t="s">
        <v>134</v>
      </c>
      <c r="E234" s="188" t="s">
        <v>451</v>
      </c>
      <c r="F234" s="189" t="s">
        <v>452</v>
      </c>
      <c r="G234" s="190" t="s">
        <v>167</v>
      </c>
      <c r="H234" s="191">
        <v>4</v>
      </c>
      <c r="I234" s="192"/>
      <c r="J234" s="191">
        <f t="shared" si="20"/>
        <v>0</v>
      </c>
      <c r="K234" s="193"/>
      <c r="L234" s="39"/>
      <c r="M234" s="194" t="s">
        <v>1</v>
      </c>
      <c r="N234" s="195" t="s">
        <v>41</v>
      </c>
      <c r="O234" s="71"/>
      <c r="P234" s="196">
        <f t="shared" si="21"/>
        <v>0</v>
      </c>
      <c r="Q234" s="196">
        <v>0</v>
      </c>
      <c r="R234" s="196">
        <f t="shared" si="22"/>
        <v>0</v>
      </c>
      <c r="S234" s="196">
        <v>4.8000000000000001E-5</v>
      </c>
      <c r="T234" s="197">
        <f t="shared" si="23"/>
        <v>1.92E-4</v>
      </c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R234" s="198" t="s">
        <v>209</v>
      </c>
      <c r="AT234" s="198" t="s">
        <v>134</v>
      </c>
      <c r="AU234" s="198" t="s">
        <v>139</v>
      </c>
      <c r="AY234" s="17" t="s">
        <v>131</v>
      </c>
      <c r="BE234" s="199">
        <f t="shared" si="24"/>
        <v>0</v>
      </c>
      <c r="BF234" s="199">
        <f t="shared" si="25"/>
        <v>0</v>
      </c>
      <c r="BG234" s="199">
        <f t="shared" si="26"/>
        <v>0</v>
      </c>
      <c r="BH234" s="199">
        <f t="shared" si="27"/>
        <v>0</v>
      </c>
      <c r="BI234" s="199">
        <f t="shared" si="28"/>
        <v>0</v>
      </c>
      <c r="BJ234" s="17" t="s">
        <v>139</v>
      </c>
      <c r="BK234" s="199">
        <f t="shared" si="29"/>
        <v>0</v>
      </c>
      <c r="BL234" s="17" t="s">
        <v>209</v>
      </c>
      <c r="BM234" s="198" t="s">
        <v>453</v>
      </c>
    </row>
    <row r="235" spans="1:65" s="2" customFormat="1" ht="24.2" customHeight="1">
      <c r="A235" s="34"/>
      <c r="B235" s="35"/>
      <c r="C235" s="187" t="s">
        <v>454</v>
      </c>
      <c r="D235" s="187" t="s">
        <v>134</v>
      </c>
      <c r="E235" s="188" t="s">
        <v>455</v>
      </c>
      <c r="F235" s="189" t="s">
        <v>456</v>
      </c>
      <c r="G235" s="190" t="s">
        <v>167</v>
      </c>
      <c r="H235" s="191">
        <v>1</v>
      </c>
      <c r="I235" s="192"/>
      <c r="J235" s="191">
        <f t="shared" si="20"/>
        <v>0</v>
      </c>
      <c r="K235" s="193"/>
      <c r="L235" s="39"/>
      <c r="M235" s="194" t="s">
        <v>1</v>
      </c>
      <c r="N235" s="195" t="s">
        <v>41</v>
      </c>
      <c r="O235" s="71"/>
      <c r="P235" s="196">
        <f t="shared" si="21"/>
        <v>0</v>
      </c>
      <c r="Q235" s="196">
        <v>0</v>
      </c>
      <c r="R235" s="196">
        <f t="shared" si="22"/>
        <v>0</v>
      </c>
      <c r="S235" s="196">
        <v>0</v>
      </c>
      <c r="T235" s="197">
        <f t="shared" si="23"/>
        <v>0</v>
      </c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R235" s="198" t="s">
        <v>209</v>
      </c>
      <c r="AT235" s="198" t="s">
        <v>134</v>
      </c>
      <c r="AU235" s="198" t="s">
        <v>139</v>
      </c>
      <c r="AY235" s="17" t="s">
        <v>131</v>
      </c>
      <c r="BE235" s="199">
        <f t="shared" si="24"/>
        <v>0</v>
      </c>
      <c r="BF235" s="199">
        <f t="shared" si="25"/>
        <v>0</v>
      </c>
      <c r="BG235" s="199">
        <f t="shared" si="26"/>
        <v>0</v>
      </c>
      <c r="BH235" s="199">
        <f t="shared" si="27"/>
        <v>0</v>
      </c>
      <c r="BI235" s="199">
        <f t="shared" si="28"/>
        <v>0</v>
      </c>
      <c r="BJ235" s="17" t="s">
        <v>139</v>
      </c>
      <c r="BK235" s="199">
        <f t="shared" si="29"/>
        <v>0</v>
      </c>
      <c r="BL235" s="17" t="s">
        <v>209</v>
      </c>
      <c r="BM235" s="198" t="s">
        <v>457</v>
      </c>
    </row>
    <row r="236" spans="1:65" s="2" customFormat="1" ht="14.45" customHeight="1">
      <c r="A236" s="34"/>
      <c r="B236" s="35"/>
      <c r="C236" s="222" t="s">
        <v>458</v>
      </c>
      <c r="D236" s="222" t="s">
        <v>170</v>
      </c>
      <c r="E236" s="223" t="s">
        <v>459</v>
      </c>
      <c r="F236" s="224" t="s">
        <v>460</v>
      </c>
      <c r="G236" s="225" t="s">
        <v>167</v>
      </c>
      <c r="H236" s="226">
        <v>1</v>
      </c>
      <c r="I236" s="227"/>
      <c r="J236" s="226">
        <f t="shared" si="20"/>
        <v>0</v>
      </c>
      <c r="K236" s="228"/>
      <c r="L236" s="229"/>
      <c r="M236" s="230" t="s">
        <v>1</v>
      </c>
      <c r="N236" s="231" t="s">
        <v>41</v>
      </c>
      <c r="O236" s="71"/>
      <c r="P236" s="196">
        <f t="shared" si="21"/>
        <v>0</v>
      </c>
      <c r="Q236" s="196">
        <v>4.0000000000000002E-4</v>
      </c>
      <c r="R236" s="196">
        <f t="shared" si="22"/>
        <v>4.0000000000000002E-4</v>
      </c>
      <c r="S236" s="196">
        <v>0</v>
      </c>
      <c r="T236" s="197">
        <f t="shared" si="23"/>
        <v>0</v>
      </c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R236" s="198" t="s">
        <v>242</v>
      </c>
      <c r="AT236" s="198" t="s">
        <v>170</v>
      </c>
      <c r="AU236" s="198" t="s">
        <v>139</v>
      </c>
      <c r="AY236" s="17" t="s">
        <v>131</v>
      </c>
      <c r="BE236" s="199">
        <f t="shared" si="24"/>
        <v>0</v>
      </c>
      <c r="BF236" s="199">
        <f t="shared" si="25"/>
        <v>0</v>
      </c>
      <c r="BG236" s="199">
        <f t="shared" si="26"/>
        <v>0</v>
      </c>
      <c r="BH236" s="199">
        <f t="shared" si="27"/>
        <v>0</v>
      </c>
      <c r="BI236" s="199">
        <f t="shared" si="28"/>
        <v>0</v>
      </c>
      <c r="BJ236" s="17" t="s">
        <v>139</v>
      </c>
      <c r="BK236" s="199">
        <f t="shared" si="29"/>
        <v>0</v>
      </c>
      <c r="BL236" s="17" t="s">
        <v>209</v>
      </c>
      <c r="BM236" s="198" t="s">
        <v>461</v>
      </c>
    </row>
    <row r="237" spans="1:65" s="2" customFormat="1" ht="14.45" customHeight="1">
      <c r="A237" s="34"/>
      <c r="B237" s="35"/>
      <c r="C237" s="187" t="s">
        <v>462</v>
      </c>
      <c r="D237" s="187" t="s">
        <v>134</v>
      </c>
      <c r="E237" s="188" t="s">
        <v>463</v>
      </c>
      <c r="F237" s="189" t="s">
        <v>464</v>
      </c>
      <c r="G237" s="190" t="s">
        <v>167</v>
      </c>
      <c r="H237" s="191">
        <v>2</v>
      </c>
      <c r="I237" s="192"/>
      <c r="J237" s="191">
        <f t="shared" si="20"/>
        <v>0</v>
      </c>
      <c r="K237" s="193"/>
      <c r="L237" s="39"/>
      <c r="M237" s="194" t="s">
        <v>1</v>
      </c>
      <c r="N237" s="195" t="s">
        <v>41</v>
      </c>
      <c r="O237" s="71"/>
      <c r="P237" s="196">
        <f t="shared" si="21"/>
        <v>0</v>
      </c>
      <c r="Q237" s="196">
        <v>0</v>
      </c>
      <c r="R237" s="196">
        <f t="shared" si="22"/>
        <v>0</v>
      </c>
      <c r="S237" s="196">
        <v>0</v>
      </c>
      <c r="T237" s="197">
        <f t="shared" si="23"/>
        <v>0</v>
      </c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R237" s="198" t="s">
        <v>209</v>
      </c>
      <c r="AT237" s="198" t="s">
        <v>134</v>
      </c>
      <c r="AU237" s="198" t="s">
        <v>139</v>
      </c>
      <c r="AY237" s="17" t="s">
        <v>131</v>
      </c>
      <c r="BE237" s="199">
        <f t="shared" si="24"/>
        <v>0</v>
      </c>
      <c r="BF237" s="199">
        <f t="shared" si="25"/>
        <v>0</v>
      </c>
      <c r="BG237" s="199">
        <f t="shared" si="26"/>
        <v>0</v>
      </c>
      <c r="BH237" s="199">
        <f t="shared" si="27"/>
        <v>0</v>
      </c>
      <c r="BI237" s="199">
        <f t="shared" si="28"/>
        <v>0</v>
      </c>
      <c r="BJ237" s="17" t="s">
        <v>139</v>
      </c>
      <c r="BK237" s="199">
        <f t="shared" si="29"/>
        <v>0</v>
      </c>
      <c r="BL237" s="17" t="s">
        <v>209</v>
      </c>
      <c r="BM237" s="198" t="s">
        <v>465</v>
      </c>
    </row>
    <row r="238" spans="1:65" s="2" customFormat="1" ht="24.2" customHeight="1">
      <c r="A238" s="34"/>
      <c r="B238" s="35"/>
      <c r="C238" s="187" t="s">
        <v>466</v>
      </c>
      <c r="D238" s="187" t="s">
        <v>134</v>
      </c>
      <c r="E238" s="188" t="s">
        <v>467</v>
      </c>
      <c r="F238" s="189" t="s">
        <v>468</v>
      </c>
      <c r="G238" s="190" t="s">
        <v>167</v>
      </c>
      <c r="H238" s="191">
        <v>4</v>
      </c>
      <c r="I238" s="192"/>
      <c r="J238" s="191">
        <f t="shared" si="20"/>
        <v>0</v>
      </c>
      <c r="K238" s="193"/>
      <c r="L238" s="39"/>
      <c r="M238" s="194" t="s">
        <v>1</v>
      </c>
      <c r="N238" s="195" t="s">
        <v>41</v>
      </c>
      <c r="O238" s="71"/>
      <c r="P238" s="196">
        <f t="shared" si="21"/>
        <v>0</v>
      </c>
      <c r="Q238" s="196">
        <v>0</v>
      </c>
      <c r="R238" s="196">
        <f t="shared" si="22"/>
        <v>0</v>
      </c>
      <c r="S238" s="196">
        <v>8.0000000000000004E-4</v>
      </c>
      <c r="T238" s="197">
        <f t="shared" si="23"/>
        <v>3.2000000000000002E-3</v>
      </c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R238" s="198" t="s">
        <v>209</v>
      </c>
      <c r="AT238" s="198" t="s">
        <v>134</v>
      </c>
      <c r="AU238" s="198" t="s">
        <v>139</v>
      </c>
      <c r="AY238" s="17" t="s">
        <v>131</v>
      </c>
      <c r="BE238" s="199">
        <f t="shared" si="24"/>
        <v>0</v>
      </c>
      <c r="BF238" s="199">
        <f t="shared" si="25"/>
        <v>0</v>
      </c>
      <c r="BG238" s="199">
        <f t="shared" si="26"/>
        <v>0</v>
      </c>
      <c r="BH238" s="199">
        <f t="shared" si="27"/>
        <v>0</v>
      </c>
      <c r="BI238" s="199">
        <f t="shared" si="28"/>
        <v>0</v>
      </c>
      <c r="BJ238" s="17" t="s">
        <v>139</v>
      </c>
      <c r="BK238" s="199">
        <f t="shared" si="29"/>
        <v>0</v>
      </c>
      <c r="BL238" s="17" t="s">
        <v>209</v>
      </c>
      <c r="BM238" s="198" t="s">
        <v>469</v>
      </c>
    </row>
    <row r="239" spans="1:65" s="2" customFormat="1" ht="24.2" customHeight="1">
      <c r="A239" s="34"/>
      <c r="B239" s="35"/>
      <c r="C239" s="187" t="s">
        <v>470</v>
      </c>
      <c r="D239" s="187" t="s">
        <v>134</v>
      </c>
      <c r="E239" s="188" t="s">
        <v>471</v>
      </c>
      <c r="F239" s="189" t="s">
        <v>472</v>
      </c>
      <c r="G239" s="190" t="s">
        <v>167</v>
      </c>
      <c r="H239" s="191">
        <v>6</v>
      </c>
      <c r="I239" s="192"/>
      <c r="J239" s="191">
        <f t="shared" si="20"/>
        <v>0</v>
      </c>
      <c r="K239" s="193"/>
      <c r="L239" s="39"/>
      <c r="M239" s="194" t="s">
        <v>1</v>
      </c>
      <c r="N239" s="195" t="s">
        <v>41</v>
      </c>
      <c r="O239" s="71"/>
      <c r="P239" s="196">
        <f t="shared" si="21"/>
        <v>0</v>
      </c>
      <c r="Q239" s="196">
        <v>0</v>
      </c>
      <c r="R239" s="196">
        <f t="shared" si="22"/>
        <v>0</v>
      </c>
      <c r="S239" s="196">
        <v>0</v>
      </c>
      <c r="T239" s="197">
        <f t="shared" si="23"/>
        <v>0</v>
      </c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R239" s="198" t="s">
        <v>209</v>
      </c>
      <c r="AT239" s="198" t="s">
        <v>134</v>
      </c>
      <c r="AU239" s="198" t="s">
        <v>139</v>
      </c>
      <c r="AY239" s="17" t="s">
        <v>131</v>
      </c>
      <c r="BE239" s="199">
        <f t="shared" si="24"/>
        <v>0</v>
      </c>
      <c r="BF239" s="199">
        <f t="shared" si="25"/>
        <v>0</v>
      </c>
      <c r="BG239" s="199">
        <f t="shared" si="26"/>
        <v>0</v>
      </c>
      <c r="BH239" s="199">
        <f t="shared" si="27"/>
        <v>0</v>
      </c>
      <c r="BI239" s="199">
        <f t="shared" si="28"/>
        <v>0</v>
      </c>
      <c r="BJ239" s="17" t="s">
        <v>139</v>
      </c>
      <c r="BK239" s="199">
        <f t="shared" si="29"/>
        <v>0</v>
      </c>
      <c r="BL239" s="17" t="s">
        <v>209</v>
      </c>
      <c r="BM239" s="198" t="s">
        <v>473</v>
      </c>
    </row>
    <row r="240" spans="1:65" s="2" customFormat="1" ht="24.2" customHeight="1">
      <c r="A240" s="34"/>
      <c r="B240" s="35"/>
      <c r="C240" s="222" t="s">
        <v>474</v>
      </c>
      <c r="D240" s="222" t="s">
        <v>170</v>
      </c>
      <c r="E240" s="223" t="s">
        <v>475</v>
      </c>
      <c r="F240" s="224" t="s">
        <v>476</v>
      </c>
      <c r="G240" s="225" t="s">
        <v>477</v>
      </c>
      <c r="H240" s="226">
        <v>6</v>
      </c>
      <c r="I240" s="227"/>
      <c r="J240" s="226">
        <f t="shared" si="20"/>
        <v>0</v>
      </c>
      <c r="K240" s="228"/>
      <c r="L240" s="229"/>
      <c r="M240" s="230" t="s">
        <v>1</v>
      </c>
      <c r="N240" s="231" t="s">
        <v>41</v>
      </c>
      <c r="O240" s="71"/>
      <c r="P240" s="196">
        <f t="shared" si="21"/>
        <v>0</v>
      </c>
      <c r="Q240" s="196">
        <v>0</v>
      </c>
      <c r="R240" s="196">
        <f t="shared" si="22"/>
        <v>0</v>
      </c>
      <c r="S240" s="196">
        <v>0</v>
      </c>
      <c r="T240" s="197">
        <f t="shared" si="23"/>
        <v>0</v>
      </c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R240" s="198" t="s">
        <v>242</v>
      </c>
      <c r="AT240" s="198" t="s">
        <v>170</v>
      </c>
      <c r="AU240" s="198" t="s">
        <v>139</v>
      </c>
      <c r="AY240" s="17" t="s">
        <v>131</v>
      </c>
      <c r="BE240" s="199">
        <f t="shared" si="24"/>
        <v>0</v>
      </c>
      <c r="BF240" s="199">
        <f t="shared" si="25"/>
        <v>0</v>
      </c>
      <c r="BG240" s="199">
        <f t="shared" si="26"/>
        <v>0</v>
      </c>
      <c r="BH240" s="199">
        <f t="shared" si="27"/>
        <v>0</v>
      </c>
      <c r="BI240" s="199">
        <f t="shared" si="28"/>
        <v>0</v>
      </c>
      <c r="BJ240" s="17" t="s">
        <v>139</v>
      </c>
      <c r="BK240" s="199">
        <f t="shared" si="29"/>
        <v>0</v>
      </c>
      <c r="BL240" s="17" t="s">
        <v>209</v>
      </c>
      <c r="BM240" s="198" t="s">
        <v>478</v>
      </c>
    </row>
    <row r="241" spans="1:65" s="2" customFormat="1" ht="24.2" customHeight="1">
      <c r="A241" s="34"/>
      <c r="B241" s="35"/>
      <c r="C241" s="187" t="s">
        <v>479</v>
      </c>
      <c r="D241" s="187" t="s">
        <v>134</v>
      </c>
      <c r="E241" s="188" t="s">
        <v>480</v>
      </c>
      <c r="F241" s="189" t="s">
        <v>481</v>
      </c>
      <c r="G241" s="190" t="s">
        <v>204</v>
      </c>
      <c r="H241" s="191">
        <v>0.06</v>
      </c>
      <c r="I241" s="192"/>
      <c r="J241" s="191">
        <f t="shared" si="20"/>
        <v>0</v>
      </c>
      <c r="K241" s="193"/>
      <c r="L241" s="39"/>
      <c r="M241" s="194" t="s">
        <v>1</v>
      </c>
      <c r="N241" s="195" t="s">
        <v>41</v>
      </c>
      <c r="O241" s="71"/>
      <c r="P241" s="196">
        <f t="shared" si="21"/>
        <v>0</v>
      </c>
      <c r="Q241" s="196">
        <v>0</v>
      </c>
      <c r="R241" s="196">
        <f t="shared" si="22"/>
        <v>0</v>
      </c>
      <c r="S241" s="196">
        <v>0</v>
      </c>
      <c r="T241" s="197">
        <f t="shared" si="23"/>
        <v>0</v>
      </c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R241" s="198" t="s">
        <v>209</v>
      </c>
      <c r="AT241" s="198" t="s">
        <v>134</v>
      </c>
      <c r="AU241" s="198" t="s">
        <v>139</v>
      </c>
      <c r="AY241" s="17" t="s">
        <v>131</v>
      </c>
      <c r="BE241" s="199">
        <f t="shared" si="24"/>
        <v>0</v>
      </c>
      <c r="BF241" s="199">
        <f t="shared" si="25"/>
        <v>0</v>
      </c>
      <c r="BG241" s="199">
        <f t="shared" si="26"/>
        <v>0</v>
      </c>
      <c r="BH241" s="199">
        <f t="shared" si="27"/>
        <v>0</v>
      </c>
      <c r="BI241" s="199">
        <f t="shared" si="28"/>
        <v>0</v>
      </c>
      <c r="BJ241" s="17" t="s">
        <v>139</v>
      </c>
      <c r="BK241" s="199">
        <f t="shared" si="29"/>
        <v>0</v>
      </c>
      <c r="BL241" s="17" t="s">
        <v>209</v>
      </c>
      <c r="BM241" s="198" t="s">
        <v>482</v>
      </c>
    </row>
    <row r="242" spans="1:65" s="12" customFormat="1" ht="22.9" customHeight="1">
      <c r="B242" s="171"/>
      <c r="C242" s="172"/>
      <c r="D242" s="173" t="s">
        <v>74</v>
      </c>
      <c r="E242" s="185" t="s">
        <v>483</v>
      </c>
      <c r="F242" s="185" t="s">
        <v>484</v>
      </c>
      <c r="G242" s="172"/>
      <c r="H242" s="172"/>
      <c r="I242" s="175"/>
      <c r="J242" s="186">
        <f>BK242</f>
        <v>0</v>
      </c>
      <c r="K242" s="172"/>
      <c r="L242" s="177"/>
      <c r="M242" s="178"/>
      <c r="N242" s="179"/>
      <c r="O242" s="179"/>
      <c r="P242" s="180">
        <f>SUM(P243:P246)</f>
        <v>0</v>
      </c>
      <c r="Q242" s="179"/>
      <c r="R242" s="180">
        <f>SUM(R243:R246)</f>
        <v>0</v>
      </c>
      <c r="S242" s="179"/>
      <c r="T242" s="181">
        <f>SUM(T243:T246)</f>
        <v>0</v>
      </c>
      <c r="AR242" s="182" t="s">
        <v>139</v>
      </c>
      <c r="AT242" s="183" t="s">
        <v>74</v>
      </c>
      <c r="AU242" s="183" t="s">
        <v>83</v>
      </c>
      <c r="AY242" s="182" t="s">
        <v>131</v>
      </c>
      <c r="BK242" s="184">
        <f>SUM(BK243:BK246)</f>
        <v>0</v>
      </c>
    </row>
    <row r="243" spans="1:65" s="2" customFormat="1" ht="14.45" customHeight="1">
      <c r="A243" s="34"/>
      <c r="B243" s="35"/>
      <c r="C243" s="187" t="s">
        <v>485</v>
      </c>
      <c r="D243" s="187" t="s">
        <v>134</v>
      </c>
      <c r="E243" s="188" t="s">
        <v>486</v>
      </c>
      <c r="F243" s="189" t="s">
        <v>487</v>
      </c>
      <c r="G243" s="190" t="s">
        <v>167</v>
      </c>
      <c r="H243" s="191">
        <v>1</v>
      </c>
      <c r="I243" s="192"/>
      <c r="J243" s="191">
        <f>ROUND(I243*H243,2)</f>
        <v>0</v>
      </c>
      <c r="K243" s="193"/>
      <c r="L243" s="39"/>
      <c r="M243" s="194" t="s">
        <v>1</v>
      </c>
      <c r="N243" s="195" t="s">
        <v>41</v>
      </c>
      <c r="O243" s="71"/>
      <c r="P243" s="196">
        <f>O243*H243</f>
        <v>0</v>
      </c>
      <c r="Q243" s="196">
        <v>0</v>
      </c>
      <c r="R243" s="196">
        <f>Q243*H243</f>
        <v>0</v>
      </c>
      <c r="S243" s="196">
        <v>0</v>
      </c>
      <c r="T243" s="197">
        <f>S243*H243</f>
        <v>0</v>
      </c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R243" s="198" t="s">
        <v>209</v>
      </c>
      <c r="AT243" s="198" t="s">
        <v>134</v>
      </c>
      <c r="AU243" s="198" t="s">
        <v>139</v>
      </c>
      <c r="AY243" s="17" t="s">
        <v>131</v>
      </c>
      <c r="BE243" s="199">
        <f>IF(N243="základní",J243,0)</f>
        <v>0</v>
      </c>
      <c r="BF243" s="199">
        <f>IF(N243="snížená",J243,0)</f>
        <v>0</v>
      </c>
      <c r="BG243" s="199">
        <f>IF(N243="zákl. přenesená",J243,0)</f>
        <v>0</v>
      </c>
      <c r="BH243" s="199">
        <f>IF(N243="sníž. přenesená",J243,0)</f>
        <v>0</v>
      </c>
      <c r="BI243" s="199">
        <f>IF(N243="nulová",J243,0)</f>
        <v>0</v>
      </c>
      <c r="BJ243" s="17" t="s">
        <v>139</v>
      </c>
      <c r="BK243" s="199">
        <f>ROUND(I243*H243,2)</f>
        <v>0</v>
      </c>
      <c r="BL243" s="17" t="s">
        <v>209</v>
      </c>
      <c r="BM243" s="198" t="s">
        <v>488</v>
      </c>
    </row>
    <row r="244" spans="1:65" s="2" customFormat="1" ht="14.45" customHeight="1">
      <c r="A244" s="34"/>
      <c r="B244" s="35"/>
      <c r="C244" s="222" t="s">
        <v>489</v>
      </c>
      <c r="D244" s="222" t="s">
        <v>170</v>
      </c>
      <c r="E244" s="223" t="s">
        <v>490</v>
      </c>
      <c r="F244" s="224" t="s">
        <v>491</v>
      </c>
      <c r="G244" s="225" t="s">
        <v>477</v>
      </c>
      <c r="H244" s="226">
        <v>1</v>
      </c>
      <c r="I244" s="227"/>
      <c r="J244" s="226">
        <f>ROUND(I244*H244,2)</f>
        <v>0</v>
      </c>
      <c r="K244" s="228"/>
      <c r="L244" s="229"/>
      <c r="M244" s="230" t="s">
        <v>1</v>
      </c>
      <c r="N244" s="231" t="s">
        <v>41</v>
      </c>
      <c r="O244" s="71"/>
      <c r="P244" s="196">
        <f>O244*H244</f>
        <v>0</v>
      </c>
      <c r="Q244" s="196">
        <v>0</v>
      </c>
      <c r="R244" s="196">
        <f>Q244*H244</f>
        <v>0</v>
      </c>
      <c r="S244" s="196">
        <v>0</v>
      </c>
      <c r="T244" s="197">
        <f>S244*H244</f>
        <v>0</v>
      </c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R244" s="198" t="s">
        <v>242</v>
      </c>
      <c r="AT244" s="198" t="s">
        <v>170</v>
      </c>
      <c r="AU244" s="198" t="s">
        <v>139</v>
      </c>
      <c r="AY244" s="17" t="s">
        <v>131</v>
      </c>
      <c r="BE244" s="199">
        <f>IF(N244="základní",J244,0)</f>
        <v>0</v>
      </c>
      <c r="BF244" s="199">
        <f>IF(N244="snížená",J244,0)</f>
        <v>0</v>
      </c>
      <c r="BG244" s="199">
        <f>IF(N244="zákl. přenesená",J244,0)</f>
        <v>0</v>
      </c>
      <c r="BH244" s="199">
        <f>IF(N244="sníž. přenesená",J244,0)</f>
        <v>0</v>
      </c>
      <c r="BI244" s="199">
        <f>IF(N244="nulová",J244,0)</f>
        <v>0</v>
      </c>
      <c r="BJ244" s="17" t="s">
        <v>139</v>
      </c>
      <c r="BK244" s="199">
        <f>ROUND(I244*H244,2)</f>
        <v>0</v>
      </c>
      <c r="BL244" s="17" t="s">
        <v>209</v>
      </c>
      <c r="BM244" s="198" t="s">
        <v>492</v>
      </c>
    </row>
    <row r="245" spans="1:65" s="2" customFormat="1" ht="24.2" customHeight="1">
      <c r="A245" s="34"/>
      <c r="B245" s="35"/>
      <c r="C245" s="187" t="s">
        <v>493</v>
      </c>
      <c r="D245" s="187" t="s">
        <v>134</v>
      </c>
      <c r="E245" s="188" t="s">
        <v>494</v>
      </c>
      <c r="F245" s="189" t="s">
        <v>495</v>
      </c>
      <c r="G245" s="190" t="s">
        <v>195</v>
      </c>
      <c r="H245" s="191">
        <v>3</v>
      </c>
      <c r="I245" s="192"/>
      <c r="J245" s="191">
        <f>ROUND(I245*H245,2)</f>
        <v>0</v>
      </c>
      <c r="K245" s="193"/>
      <c r="L245" s="39"/>
      <c r="M245" s="194" t="s">
        <v>1</v>
      </c>
      <c r="N245" s="195" t="s">
        <v>41</v>
      </c>
      <c r="O245" s="71"/>
      <c r="P245" s="196">
        <f>O245*H245</f>
        <v>0</v>
      </c>
      <c r="Q245" s="196">
        <v>0</v>
      </c>
      <c r="R245" s="196">
        <f>Q245*H245</f>
        <v>0</v>
      </c>
      <c r="S245" s="196">
        <v>0</v>
      </c>
      <c r="T245" s="197">
        <f>S245*H245</f>
        <v>0</v>
      </c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R245" s="198" t="s">
        <v>209</v>
      </c>
      <c r="AT245" s="198" t="s">
        <v>134</v>
      </c>
      <c r="AU245" s="198" t="s">
        <v>139</v>
      </c>
      <c r="AY245" s="17" t="s">
        <v>131</v>
      </c>
      <c r="BE245" s="199">
        <f>IF(N245="základní",J245,0)</f>
        <v>0</v>
      </c>
      <c r="BF245" s="199">
        <f>IF(N245="snížená",J245,0)</f>
        <v>0</v>
      </c>
      <c r="BG245" s="199">
        <f>IF(N245="zákl. přenesená",J245,0)</f>
        <v>0</v>
      </c>
      <c r="BH245" s="199">
        <f>IF(N245="sníž. přenesená",J245,0)</f>
        <v>0</v>
      </c>
      <c r="BI245" s="199">
        <f>IF(N245="nulová",J245,0)</f>
        <v>0</v>
      </c>
      <c r="BJ245" s="17" t="s">
        <v>139</v>
      </c>
      <c r="BK245" s="199">
        <f>ROUND(I245*H245,2)</f>
        <v>0</v>
      </c>
      <c r="BL245" s="17" t="s">
        <v>209</v>
      </c>
      <c r="BM245" s="198" t="s">
        <v>496</v>
      </c>
    </row>
    <row r="246" spans="1:65" s="2" customFormat="1" ht="14.45" customHeight="1">
      <c r="A246" s="34"/>
      <c r="B246" s="35"/>
      <c r="C246" s="222" t="s">
        <v>497</v>
      </c>
      <c r="D246" s="222" t="s">
        <v>170</v>
      </c>
      <c r="E246" s="223" t="s">
        <v>498</v>
      </c>
      <c r="F246" s="224" t="s">
        <v>499</v>
      </c>
      <c r="G246" s="225" t="s">
        <v>195</v>
      </c>
      <c r="H246" s="226">
        <v>3</v>
      </c>
      <c r="I246" s="227"/>
      <c r="J246" s="226">
        <f>ROUND(I246*H246,2)</f>
        <v>0</v>
      </c>
      <c r="K246" s="228"/>
      <c r="L246" s="229"/>
      <c r="M246" s="230" t="s">
        <v>1</v>
      </c>
      <c r="N246" s="231" t="s">
        <v>41</v>
      </c>
      <c r="O246" s="71"/>
      <c r="P246" s="196">
        <f>O246*H246</f>
        <v>0</v>
      </c>
      <c r="Q246" s="196">
        <v>0</v>
      </c>
      <c r="R246" s="196">
        <f>Q246*H246</f>
        <v>0</v>
      </c>
      <c r="S246" s="196">
        <v>0</v>
      </c>
      <c r="T246" s="197">
        <f>S246*H246</f>
        <v>0</v>
      </c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R246" s="198" t="s">
        <v>242</v>
      </c>
      <c r="AT246" s="198" t="s">
        <v>170</v>
      </c>
      <c r="AU246" s="198" t="s">
        <v>139</v>
      </c>
      <c r="AY246" s="17" t="s">
        <v>131</v>
      </c>
      <c r="BE246" s="199">
        <f>IF(N246="základní",J246,0)</f>
        <v>0</v>
      </c>
      <c r="BF246" s="199">
        <f>IF(N246="snížená",J246,0)</f>
        <v>0</v>
      </c>
      <c r="BG246" s="199">
        <f>IF(N246="zákl. přenesená",J246,0)</f>
        <v>0</v>
      </c>
      <c r="BH246" s="199">
        <f>IF(N246="sníž. přenesená",J246,0)</f>
        <v>0</v>
      </c>
      <c r="BI246" s="199">
        <f>IF(N246="nulová",J246,0)</f>
        <v>0</v>
      </c>
      <c r="BJ246" s="17" t="s">
        <v>139</v>
      </c>
      <c r="BK246" s="199">
        <f>ROUND(I246*H246,2)</f>
        <v>0</v>
      </c>
      <c r="BL246" s="17" t="s">
        <v>209</v>
      </c>
      <c r="BM246" s="198" t="s">
        <v>500</v>
      </c>
    </row>
    <row r="247" spans="1:65" s="12" customFormat="1" ht="22.9" customHeight="1">
      <c r="B247" s="171"/>
      <c r="C247" s="172"/>
      <c r="D247" s="173" t="s">
        <v>74</v>
      </c>
      <c r="E247" s="185" t="s">
        <v>501</v>
      </c>
      <c r="F247" s="185" t="s">
        <v>502</v>
      </c>
      <c r="G247" s="172"/>
      <c r="H247" s="172"/>
      <c r="I247" s="175"/>
      <c r="J247" s="186">
        <f>BK247</f>
        <v>0</v>
      </c>
      <c r="K247" s="172"/>
      <c r="L247" s="177"/>
      <c r="M247" s="178"/>
      <c r="N247" s="179"/>
      <c r="O247" s="179"/>
      <c r="P247" s="180">
        <f>SUM(P248:P254)</f>
        <v>0</v>
      </c>
      <c r="Q247" s="179"/>
      <c r="R247" s="180">
        <f>SUM(R248:R254)</f>
        <v>0.22930319999999998</v>
      </c>
      <c r="S247" s="179"/>
      <c r="T247" s="181">
        <f>SUM(T248:T254)</f>
        <v>0.28447230000000001</v>
      </c>
      <c r="AR247" s="182" t="s">
        <v>139</v>
      </c>
      <c r="AT247" s="183" t="s">
        <v>74</v>
      </c>
      <c r="AU247" s="183" t="s">
        <v>83</v>
      </c>
      <c r="AY247" s="182" t="s">
        <v>131</v>
      </c>
      <c r="BK247" s="184">
        <f>SUM(BK248:BK254)</f>
        <v>0</v>
      </c>
    </row>
    <row r="248" spans="1:65" s="2" customFormat="1" ht="24.2" customHeight="1">
      <c r="A248" s="34"/>
      <c r="B248" s="35"/>
      <c r="C248" s="187" t="s">
        <v>503</v>
      </c>
      <c r="D248" s="187" t="s">
        <v>134</v>
      </c>
      <c r="E248" s="188" t="s">
        <v>504</v>
      </c>
      <c r="F248" s="189" t="s">
        <v>505</v>
      </c>
      <c r="G248" s="190" t="s">
        <v>167</v>
      </c>
      <c r="H248" s="191">
        <v>1</v>
      </c>
      <c r="I248" s="192"/>
      <c r="J248" s="191">
        <f>ROUND(I248*H248,2)</f>
        <v>0</v>
      </c>
      <c r="K248" s="193"/>
      <c r="L248" s="39"/>
      <c r="M248" s="194" t="s">
        <v>1</v>
      </c>
      <c r="N248" s="195" t="s">
        <v>41</v>
      </c>
      <c r="O248" s="71"/>
      <c r="P248" s="196">
        <f>O248*H248</f>
        <v>0</v>
      </c>
      <c r="Q248" s="196">
        <v>1.061E-2</v>
      </c>
      <c r="R248" s="196">
        <f>Q248*H248</f>
        <v>1.061E-2</v>
      </c>
      <c r="S248" s="196">
        <v>0.112</v>
      </c>
      <c r="T248" s="197">
        <f>S248*H248</f>
        <v>0.112</v>
      </c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R248" s="198" t="s">
        <v>209</v>
      </c>
      <c r="AT248" s="198" t="s">
        <v>134</v>
      </c>
      <c r="AU248" s="198" t="s">
        <v>139</v>
      </c>
      <c r="AY248" s="17" t="s">
        <v>131</v>
      </c>
      <c r="BE248" s="199">
        <f>IF(N248="základní",J248,0)</f>
        <v>0</v>
      </c>
      <c r="BF248" s="199">
        <f>IF(N248="snížená",J248,0)</f>
        <v>0</v>
      </c>
      <c r="BG248" s="199">
        <f>IF(N248="zákl. přenesená",J248,0)</f>
        <v>0</v>
      </c>
      <c r="BH248" s="199">
        <f>IF(N248="sníž. přenesená",J248,0)</f>
        <v>0</v>
      </c>
      <c r="BI248" s="199">
        <f>IF(N248="nulová",J248,0)</f>
        <v>0</v>
      </c>
      <c r="BJ248" s="17" t="s">
        <v>139</v>
      </c>
      <c r="BK248" s="199">
        <f>ROUND(I248*H248,2)</f>
        <v>0</v>
      </c>
      <c r="BL248" s="17" t="s">
        <v>209</v>
      </c>
      <c r="BM248" s="198" t="s">
        <v>506</v>
      </c>
    </row>
    <row r="249" spans="1:65" s="2" customFormat="1" ht="37.9" customHeight="1">
      <c r="A249" s="34"/>
      <c r="B249" s="35"/>
      <c r="C249" s="187" t="s">
        <v>507</v>
      </c>
      <c r="D249" s="187" t="s">
        <v>134</v>
      </c>
      <c r="E249" s="188" t="s">
        <v>508</v>
      </c>
      <c r="F249" s="189" t="s">
        <v>509</v>
      </c>
      <c r="G249" s="190" t="s">
        <v>137</v>
      </c>
      <c r="H249" s="191">
        <v>10.01</v>
      </c>
      <c r="I249" s="192"/>
      <c r="J249" s="191">
        <f>ROUND(I249*H249,2)</f>
        <v>0</v>
      </c>
      <c r="K249" s="193"/>
      <c r="L249" s="39"/>
      <c r="M249" s="194" t="s">
        <v>1</v>
      </c>
      <c r="N249" s="195" t="s">
        <v>41</v>
      </c>
      <c r="O249" s="71"/>
      <c r="P249" s="196">
        <f>O249*H249</f>
        <v>0</v>
      </c>
      <c r="Q249" s="196">
        <v>2.1319999999999999E-2</v>
      </c>
      <c r="R249" s="196">
        <f>Q249*H249</f>
        <v>0.21341319999999997</v>
      </c>
      <c r="S249" s="196">
        <v>0</v>
      </c>
      <c r="T249" s="197">
        <f>S249*H249</f>
        <v>0</v>
      </c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R249" s="198" t="s">
        <v>209</v>
      </c>
      <c r="AT249" s="198" t="s">
        <v>134</v>
      </c>
      <c r="AU249" s="198" t="s">
        <v>139</v>
      </c>
      <c r="AY249" s="17" t="s">
        <v>131</v>
      </c>
      <c r="BE249" s="199">
        <f>IF(N249="základní",J249,0)</f>
        <v>0</v>
      </c>
      <c r="BF249" s="199">
        <f>IF(N249="snížená",J249,0)</f>
        <v>0</v>
      </c>
      <c r="BG249" s="199">
        <f>IF(N249="zákl. přenesená",J249,0)</f>
        <v>0</v>
      </c>
      <c r="BH249" s="199">
        <f>IF(N249="sníž. přenesená",J249,0)</f>
        <v>0</v>
      </c>
      <c r="BI249" s="199">
        <f>IF(N249="nulová",J249,0)</f>
        <v>0</v>
      </c>
      <c r="BJ249" s="17" t="s">
        <v>139</v>
      </c>
      <c r="BK249" s="199">
        <f>ROUND(I249*H249,2)</f>
        <v>0</v>
      </c>
      <c r="BL249" s="17" t="s">
        <v>209</v>
      </c>
      <c r="BM249" s="198" t="s">
        <v>510</v>
      </c>
    </row>
    <row r="250" spans="1:65" s="14" customFormat="1" ht="11.25">
      <c r="B250" s="211"/>
      <c r="C250" s="212"/>
      <c r="D250" s="202" t="s">
        <v>141</v>
      </c>
      <c r="E250" s="213" t="s">
        <v>1</v>
      </c>
      <c r="F250" s="214" t="s">
        <v>511</v>
      </c>
      <c r="G250" s="212"/>
      <c r="H250" s="215">
        <v>10.01</v>
      </c>
      <c r="I250" s="216"/>
      <c r="J250" s="212"/>
      <c r="K250" s="212"/>
      <c r="L250" s="217"/>
      <c r="M250" s="218"/>
      <c r="N250" s="219"/>
      <c r="O250" s="219"/>
      <c r="P250" s="219"/>
      <c r="Q250" s="219"/>
      <c r="R250" s="219"/>
      <c r="S250" s="219"/>
      <c r="T250" s="220"/>
      <c r="AT250" s="221" t="s">
        <v>141</v>
      </c>
      <c r="AU250" s="221" t="s">
        <v>139</v>
      </c>
      <c r="AV250" s="14" t="s">
        <v>139</v>
      </c>
      <c r="AW250" s="14" t="s">
        <v>32</v>
      </c>
      <c r="AX250" s="14" t="s">
        <v>83</v>
      </c>
      <c r="AY250" s="221" t="s">
        <v>131</v>
      </c>
    </row>
    <row r="251" spans="1:65" s="2" customFormat="1" ht="24.2" customHeight="1">
      <c r="A251" s="34"/>
      <c r="B251" s="35"/>
      <c r="C251" s="187" t="s">
        <v>512</v>
      </c>
      <c r="D251" s="187" t="s">
        <v>134</v>
      </c>
      <c r="E251" s="188" t="s">
        <v>513</v>
      </c>
      <c r="F251" s="189" t="s">
        <v>514</v>
      </c>
      <c r="G251" s="190" t="s">
        <v>137</v>
      </c>
      <c r="H251" s="191">
        <v>10.01</v>
      </c>
      <c r="I251" s="192"/>
      <c r="J251" s="191">
        <f>ROUND(I251*H251,2)</f>
        <v>0</v>
      </c>
      <c r="K251" s="193"/>
      <c r="L251" s="39"/>
      <c r="M251" s="194" t="s">
        <v>1</v>
      </c>
      <c r="N251" s="195" t="s">
        <v>41</v>
      </c>
      <c r="O251" s="71"/>
      <c r="P251" s="196">
        <f>O251*H251</f>
        <v>0</v>
      </c>
      <c r="Q251" s="196">
        <v>0</v>
      </c>
      <c r="R251" s="196">
        <f>Q251*H251</f>
        <v>0</v>
      </c>
      <c r="S251" s="196">
        <v>1.7229999999999999E-2</v>
      </c>
      <c r="T251" s="197">
        <f>S251*H251</f>
        <v>0.1724723</v>
      </c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R251" s="198" t="s">
        <v>209</v>
      </c>
      <c r="AT251" s="198" t="s">
        <v>134</v>
      </c>
      <c r="AU251" s="198" t="s">
        <v>139</v>
      </c>
      <c r="AY251" s="17" t="s">
        <v>131</v>
      </c>
      <c r="BE251" s="199">
        <f>IF(N251="základní",J251,0)</f>
        <v>0</v>
      </c>
      <c r="BF251" s="199">
        <f>IF(N251="snížená",J251,0)</f>
        <v>0</v>
      </c>
      <c r="BG251" s="199">
        <f>IF(N251="zákl. přenesená",J251,0)</f>
        <v>0</v>
      </c>
      <c r="BH251" s="199">
        <f>IF(N251="sníž. přenesená",J251,0)</f>
        <v>0</v>
      </c>
      <c r="BI251" s="199">
        <f>IF(N251="nulová",J251,0)</f>
        <v>0</v>
      </c>
      <c r="BJ251" s="17" t="s">
        <v>139</v>
      </c>
      <c r="BK251" s="199">
        <f>ROUND(I251*H251,2)</f>
        <v>0</v>
      </c>
      <c r="BL251" s="17" t="s">
        <v>209</v>
      </c>
      <c r="BM251" s="198" t="s">
        <v>515</v>
      </c>
    </row>
    <row r="252" spans="1:65" s="14" customFormat="1" ht="11.25">
      <c r="B252" s="211"/>
      <c r="C252" s="212"/>
      <c r="D252" s="202" t="s">
        <v>141</v>
      </c>
      <c r="E252" s="213" t="s">
        <v>1</v>
      </c>
      <c r="F252" s="214" t="s">
        <v>516</v>
      </c>
      <c r="G252" s="212"/>
      <c r="H252" s="215">
        <v>10.01</v>
      </c>
      <c r="I252" s="216"/>
      <c r="J252" s="212"/>
      <c r="K252" s="212"/>
      <c r="L252" s="217"/>
      <c r="M252" s="218"/>
      <c r="N252" s="219"/>
      <c r="O252" s="219"/>
      <c r="P252" s="219"/>
      <c r="Q252" s="219"/>
      <c r="R252" s="219"/>
      <c r="S252" s="219"/>
      <c r="T252" s="220"/>
      <c r="AT252" s="221" t="s">
        <v>141</v>
      </c>
      <c r="AU252" s="221" t="s">
        <v>139</v>
      </c>
      <c r="AV252" s="14" t="s">
        <v>139</v>
      </c>
      <c r="AW252" s="14" t="s">
        <v>32</v>
      </c>
      <c r="AX252" s="14" t="s">
        <v>83</v>
      </c>
      <c r="AY252" s="221" t="s">
        <v>131</v>
      </c>
    </row>
    <row r="253" spans="1:65" s="2" customFormat="1" ht="14.45" customHeight="1">
      <c r="A253" s="34"/>
      <c r="B253" s="35"/>
      <c r="C253" s="187" t="s">
        <v>517</v>
      </c>
      <c r="D253" s="187" t="s">
        <v>134</v>
      </c>
      <c r="E253" s="188" t="s">
        <v>518</v>
      </c>
      <c r="F253" s="189" t="s">
        <v>519</v>
      </c>
      <c r="G253" s="190" t="s">
        <v>167</v>
      </c>
      <c r="H253" s="191">
        <v>1</v>
      </c>
      <c r="I253" s="192"/>
      <c r="J253" s="191">
        <f>ROUND(I253*H253,2)</f>
        <v>0</v>
      </c>
      <c r="K253" s="193"/>
      <c r="L253" s="39"/>
      <c r="M253" s="194" t="s">
        <v>1</v>
      </c>
      <c r="N253" s="195" t="s">
        <v>41</v>
      </c>
      <c r="O253" s="71"/>
      <c r="P253" s="196">
        <f>O253*H253</f>
        <v>0</v>
      </c>
      <c r="Q253" s="196">
        <v>5.28E-3</v>
      </c>
      <c r="R253" s="196">
        <f>Q253*H253</f>
        <v>5.28E-3</v>
      </c>
      <c r="S253" s="196">
        <v>0</v>
      </c>
      <c r="T253" s="197">
        <f>S253*H253</f>
        <v>0</v>
      </c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R253" s="198" t="s">
        <v>209</v>
      </c>
      <c r="AT253" s="198" t="s">
        <v>134</v>
      </c>
      <c r="AU253" s="198" t="s">
        <v>139</v>
      </c>
      <c r="AY253" s="17" t="s">
        <v>131</v>
      </c>
      <c r="BE253" s="199">
        <f>IF(N253="základní",J253,0)</f>
        <v>0</v>
      </c>
      <c r="BF253" s="199">
        <f>IF(N253="snížená",J253,0)</f>
        <v>0</v>
      </c>
      <c r="BG253" s="199">
        <f>IF(N253="zákl. přenesená",J253,0)</f>
        <v>0</v>
      </c>
      <c r="BH253" s="199">
        <f>IF(N253="sníž. přenesená",J253,0)</f>
        <v>0</v>
      </c>
      <c r="BI253" s="199">
        <f>IF(N253="nulová",J253,0)</f>
        <v>0</v>
      </c>
      <c r="BJ253" s="17" t="s">
        <v>139</v>
      </c>
      <c r="BK253" s="199">
        <f>ROUND(I253*H253,2)</f>
        <v>0</v>
      </c>
      <c r="BL253" s="17" t="s">
        <v>209</v>
      </c>
      <c r="BM253" s="198" t="s">
        <v>520</v>
      </c>
    </row>
    <row r="254" spans="1:65" s="2" customFormat="1" ht="24.2" customHeight="1">
      <c r="A254" s="34"/>
      <c r="B254" s="35"/>
      <c r="C254" s="187" t="s">
        <v>521</v>
      </c>
      <c r="D254" s="187" t="s">
        <v>134</v>
      </c>
      <c r="E254" s="188" t="s">
        <v>522</v>
      </c>
      <c r="F254" s="189" t="s">
        <v>523</v>
      </c>
      <c r="G254" s="190" t="s">
        <v>204</v>
      </c>
      <c r="H254" s="191">
        <v>0.23</v>
      </c>
      <c r="I254" s="192"/>
      <c r="J254" s="191">
        <f>ROUND(I254*H254,2)</f>
        <v>0</v>
      </c>
      <c r="K254" s="193"/>
      <c r="L254" s="39"/>
      <c r="M254" s="194" t="s">
        <v>1</v>
      </c>
      <c r="N254" s="195" t="s">
        <v>41</v>
      </c>
      <c r="O254" s="71"/>
      <c r="P254" s="196">
        <f>O254*H254</f>
        <v>0</v>
      </c>
      <c r="Q254" s="196">
        <v>0</v>
      </c>
      <c r="R254" s="196">
        <f>Q254*H254</f>
        <v>0</v>
      </c>
      <c r="S254" s="196">
        <v>0</v>
      </c>
      <c r="T254" s="197">
        <f>S254*H254</f>
        <v>0</v>
      </c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R254" s="198" t="s">
        <v>209</v>
      </c>
      <c r="AT254" s="198" t="s">
        <v>134</v>
      </c>
      <c r="AU254" s="198" t="s">
        <v>139</v>
      </c>
      <c r="AY254" s="17" t="s">
        <v>131</v>
      </c>
      <c r="BE254" s="199">
        <f>IF(N254="základní",J254,0)</f>
        <v>0</v>
      </c>
      <c r="BF254" s="199">
        <f>IF(N254="snížená",J254,0)</f>
        <v>0</v>
      </c>
      <c r="BG254" s="199">
        <f>IF(N254="zákl. přenesená",J254,0)</f>
        <v>0</v>
      </c>
      <c r="BH254" s="199">
        <f>IF(N254="sníž. přenesená",J254,0)</f>
        <v>0</v>
      </c>
      <c r="BI254" s="199">
        <f>IF(N254="nulová",J254,0)</f>
        <v>0</v>
      </c>
      <c r="BJ254" s="17" t="s">
        <v>139</v>
      </c>
      <c r="BK254" s="199">
        <f>ROUND(I254*H254,2)</f>
        <v>0</v>
      </c>
      <c r="BL254" s="17" t="s">
        <v>209</v>
      </c>
      <c r="BM254" s="198" t="s">
        <v>524</v>
      </c>
    </row>
    <row r="255" spans="1:65" s="12" customFormat="1" ht="22.9" customHeight="1">
      <c r="B255" s="171"/>
      <c r="C255" s="172"/>
      <c r="D255" s="173" t="s">
        <v>74</v>
      </c>
      <c r="E255" s="185" t="s">
        <v>525</v>
      </c>
      <c r="F255" s="185" t="s">
        <v>526</v>
      </c>
      <c r="G255" s="172"/>
      <c r="H255" s="172"/>
      <c r="I255" s="175"/>
      <c r="J255" s="186">
        <f>BK255</f>
        <v>0</v>
      </c>
      <c r="K255" s="172"/>
      <c r="L255" s="177"/>
      <c r="M255" s="178"/>
      <c r="N255" s="179"/>
      <c r="O255" s="179"/>
      <c r="P255" s="180">
        <f>SUM(P256:P260)</f>
        <v>0</v>
      </c>
      <c r="Q255" s="179"/>
      <c r="R255" s="180">
        <f>SUM(R256:R260)</f>
        <v>4.8860000000000001E-2</v>
      </c>
      <c r="S255" s="179"/>
      <c r="T255" s="181">
        <f>SUM(T256:T260)</f>
        <v>0</v>
      </c>
      <c r="AR255" s="182" t="s">
        <v>139</v>
      </c>
      <c r="AT255" s="183" t="s">
        <v>74</v>
      </c>
      <c r="AU255" s="183" t="s">
        <v>83</v>
      </c>
      <c r="AY255" s="182" t="s">
        <v>131</v>
      </c>
      <c r="BK255" s="184">
        <f>SUM(BK256:BK260)</f>
        <v>0</v>
      </c>
    </row>
    <row r="256" spans="1:65" s="2" customFormat="1" ht="24.2" customHeight="1">
      <c r="A256" s="34"/>
      <c r="B256" s="35"/>
      <c r="C256" s="187" t="s">
        <v>527</v>
      </c>
      <c r="D256" s="187" t="s">
        <v>134</v>
      </c>
      <c r="E256" s="188" t="s">
        <v>528</v>
      </c>
      <c r="F256" s="189" t="s">
        <v>529</v>
      </c>
      <c r="G256" s="190" t="s">
        <v>167</v>
      </c>
      <c r="H256" s="191">
        <v>1</v>
      </c>
      <c r="I256" s="192"/>
      <c r="J256" s="191">
        <f>ROUND(I256*H256,2)</f>
        <v>0</v>
      </c>
      <c r="K256" s="193"/>
      <c r="L256" s="39"/>
      <c r="M256" s="194" t="s">
        <v>1</v>
      </c>
      <c r="N256" s="195" t="s">
        <v>41</v>
      </c>
      <c r="O256" s="71"/>
      <c r="P256" s="196">
        <f>O256*H256</f>
        <v>0</v>
      </c>
      <c r="Q256" s="196">
        <v>0</v>
      </c>
      <c r="R256" s="196">
        <f>Q256*H256</f>
        <v>0</v>
      </c>
      <c r="S256" s="196">
        <v>0</v>
      </c>
      <c r="T256" s="197">
        <f>S256*H256</f>
        <v>0</v>
      </c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R256" s="198" t="s">
        <v>209</v>
      </c>
      <c r="AT256" s="198" t="s">
        <v>134</v>
      </c>
      <c r="AU256" s="198" t="s">
        <v>139</v>
      </c>
      <c r="AY256" s="17" t="s">
        <v>131</v>
      </c>
      <c r="BE256" s="199">
        <f>IF(N256="základní",J256,0)</f>
        <v>0</v>
      </c>
      <c r="BF256" s="199">
        <f>IF(N256="snížená",J256,0)</f>
        <v>0</v>
      </c>
      <c r="BG256" s="199">
        <f>IF(N256="zákl. přenesená",J256,0)</f>
        <v>0</v>
      </c>
      <c r="BH256" s="199">
        <f>IF(N256="sníž. přenesená",J256,0)</f>
        <v>0</v>
      </c>
      <c r="BI256" s="199">
        <f>IF(N256="nulová",J256,0)</f>
        <v>0</v>
      </c>
      <c r="BJ256" s="17" t="s">
        <v>139</v>
      </c>
      <c r="BK256" s="199">
        <f>ROUND(I256*H256,2)</f>
        <v>0</v>
      </c>
      <c r="BL256" s="17" t="s">
        <v>209</v>
      </c>
      <c r="BM256" s="198" t="s">
        <v>530</v>
      </c>
    </row>
    <row r="257" spans="1:65" s="2" customFormat="1" ht="24.2" customHeight="1">
      <c r="A257" s="34"/>
      <c r="B257" s="35"/>
      <c r="C257" s="187" t="s">
        <v>531</v>
      </c>
      <c r="D257" s="187" t="s">
        <v>134</v>
      </c>
      <c r="E257" s="188" t="s">
        <v>532</v>
      </c>
      <c r="F257" s="189" t="s">
        <v>533</v>
      </c>
      <c r="G257" s="190" t="s">
        <v>204</v>
      </c>
      <c r="H257" s="191">
        <v>0.05</v>
      </c>
      <c r="I257" s="192"/>
      <c r="J257" s="191">
        <f>ROUND(I257*H257,2)</f>
        <v>0</v>
      </c>
      <c r="K257" s="193"/>
      <c r="L257" s="39"/>
      <c r="M257" s="194" t="s">
        <v>1</v>
      </c>
      <c r="N257" s="195" t="s">
        <v>41</v>
      </c>
      <c r="O257" s="71"/>
      <c r="P257" s="196">
        <f>O257*H257</f>
        <v>0</v>
      </c>
      <c r="Q257" s="196">
        <v>0</v>
      </c>
      <c r="R257" s="196">
        <f>Q257*H257</f>
        <v>0</v>
      </c>
      <c r="S257" s="196">
        <v>0</v>
      </c>
      <c r="T257" s="197">
        <f>S257*H257</f>
        <v>0</v>
      </c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R257" s="198" t="s">
        <v>209</v>
      </c>
      <c r="AT257" s="198" t="s">
        <v>134</v>
      </c>
      <c r="AU257" s="198" t="s">
        <v>139</v>
      </c>
      <c r="AY257" s="17" t="s">
        <v>131</v>
      </c>
      <c r="BE257" s="199">
        <f>IF(N257="základní",J257,0)</f>
        <v>0</v>
      </c>
      <c r="BF257" s="199">
        <f>IF(N257="snížená",J257,0)</f>
        <v>0</v>
      </c>
      <c r="BG257" s="199">
        <f>IF(N257="zákl. přenesená",J257,0)</f>
        <v>0</v>
      </c>
      <c r="BH257" s="199">
        <f>IF(N257="sníž. přenesená",J257,0)</f>
        <v>0</v>
      </c>
      <c r="BI257" s="199">
        <f>IF(N257="nulová",J257,0)</f>
        <v>0</v>
      </c>
      <c r="BJ257" s="17" t="s">
        <v>139</v>
      </c>
      <c r="BK257" s="199">
        <f>ROUND(I257*H257,2)</f>
        <v>0</v>
      </c>
      <c r="BL257" s="17" t="s">
        <v>209</v>
      </c>
      <c r="BM257" s="198" t="s">
        <v>534</v>
      </c>
    </row>
    <row r="258" spans="1:65" s="2" customFormat="1" ht="24.2" customHeight="1">
      <c r="A258" s="34"/>
      <c r="B258" s="35"/>
      <c r="C258" s="187" t="s">
        <v>535</v>
      </c>
      <c r="D258" s="187" t="s">
        <v>134</v>
      </c>
      <c r="E258" s="188" t="s">
        <v>536</v>
      </c>
      <c r="F258" s="189" t="s">
        <v>537</v>
      </c>
      <c r="G258" s="190" t="s">
        <v>167</v>
      </c>
      <c r="H258" s="191">
        <v>2</v>
      </c>
      <c r="I258" s="192"/>
      <c r="J258" s="191">
        <f>ROUND(I258*H258,2)</f>
        <v>0</v>
      </c>
      <c r="K258" s="193"/>
      <c r="L258" s="39"/>
      <c r="M258" s="194" t="s">
        <v>1</v>
      </c>
      <c r="N258" s="195" t="s">
        <v>41</v>
      </c>
      <c r="O258" s="71"/>
      <c r="P258" s="196">
        <f>O258*H258</f>
        <v>0</v>
      </c>
      <c r="Q258" s="196">
        <v>0</v>
      </c>
      <c r="R258" s="196">
        <f>Q258*H258</f>
        <v>0</v>
      </c>
      <c r="S258" s="196">
        <v>0</v>
      </c>
      <c r="T258" s="197">
        <f>S258*H258</f>
        <v>0</v>
      </c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R258" s="198" t="s">
        <v>209</v>
      </c>
      <c r="AT258" s="198" t="s">
        <v>134</v>
      </c>
      <c r="AU258" s="198" t="s">
        <v>139</v>
      </c>
      <c r="AY258" s="17" t="s">
        <v>131</v>
      </c>
      <c r="BE258" s="199">
        <f>IF(N258="základní",J258,0)</f>
        <v>0</v>
      </c>
      <c r="BF258" s="199">
        <f>IF(N258="snížená",J258,0)</f>
        <v>0</v>
      </c>
      <c r="BG258" s="199">
        <f>IF(N258="zákl. přenesená",J258,0)</f>
        <v>0</v>
      </c>
      <c r="BH258" s="199">
        <f>IF(N258="sníž. přenesená",J258,0)</f>
        <v>0</v>
      </c>
      <c r="BI258" s="199">
        <f>IF(N258="nulová",J258,0)</f>
        <v>0</v>
      </c>
      <c r="BJ258" s="17" t="s">
        <v>139</v>
      </c>
      <c r="BK258" s="199">
        <f>ROUND(I258*H258,2)</f>
        <v>0</v>
      </c>
      <c r="BL258" s="17" t="s">
        <v>209</v>
      </c>
      <c r="BM258" s="198" t="s">
        <v>538</v>
      </c>
    </row>
    <row r="259" spans="1:65" s="2" customFormat="1" ht="24.2" customHeight="1">
      <c r="A259" s="34"/>
      <c r="B259" s="35"/>
      <c r="C259" s="222" t="s">
        <v>539</v>
      </c>
      <c r="D259" s="222" t="s">
        <v>170</v>
      </c>
      <c r="E259" s="223" t="s">
        <v>540</v>
      </c>
      <c r="F259" s="224" t="s">
        <v>541</v>
      </c>
      <c r="G259" s="225" t="s">
        <v>477</v>
      </c>
      <c r="H259" s="226">
        <v>2</v>
      </c>
      <c r="I259" s="227"/>
      <c r="J259" s="226">
        <f>ROUND(I259*H259,2)</f>
        <v>0</v>
      </c>
      <c r="K259" s="228"/>
      <c r="L259" s="229"/>
      <c r="M259" s="230" t="s">
        <v>1</v>
      </c>
      <c r="N259" s="231" t="s">
        <v>41</v>
      </c>
      <c r="O259" s="71"/>
      <c r="P259" s="196">
        <f>O259*H259</f>
        <v>0</v>
      </c>
      <c r="Q259" s="196">
        <v>1.468E-2</v>
      </c>
      <c r="R259" s="196">
        <f>Q259*H259</f>
        <v>2.9360000000000001E-2</v>
      </c>
      <c r="S259" s="196">
        <v>0</v>
      </c>
      <c r="T259" s="197">
        <f>S259*H259</f>
        <v>0</v>
      </c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R259" s="198" t="s">
        <v>242</v>
      </c>
      <c r="AT259" s="198" t="s">
        <v>170</v>
      </c>
      <c r="AU259" s="198" t="s">
        <v>139</v>
      </c>
      <c r="AY259" s="17" t="s">
        <v>131</v>
      </c>
      <c r="BE259" s="199">
        <f>IF(N259="základní",J259,0)</f>
        <v>0</v>
      </c>
      <c r="BF259" s="199">
        <f>IF(N259="snížená",J259,0)</f>
        <v>0</v>
      </c>
      <c r="BG259" s="199">
        <f>IF(N259="zákl. přenesená",J259,0)</f>
        <v>0</v>
      </c>
      <c r="BH259" s="199">
        <f>IF(N259="sníž. přenesená",J259,0)</f>
        <v>0</v>
      </c>
      <c r="BI259" s="199">
        <f>IF(N259="nulová",J259,0)</f>
        <v>0</v>
      </c>
      <c r="BJ259" s="17" t="s">
        <v>139</v>
      </c>
      <c r="BK259" s="199">
        <f>ROUND(I259*H259,2)</f>
        <v>0</v>
      </c>
      <c r="BL259" s="17" t="s">
        <v>209</v>
      </c>
      <c r="BM259" s="198" t="s">
        <v>542</v>
      </c>
    </row>
    <row r="260" spans="1:65" s="2" customFormat="1" ht="24.2" customHeight="1">
      <c r="A260" s="34"/>
      <c r="B260" s="35"/>
      <c r="C260" s="222" t="s">
        <v>543</v>
      </c>
      <c r="D260" s="222" t="s">
        <v>170</v>
      </c>
      <c r="E260" s="223" t="s">
        <v>544</v>
      </c>
      <c r="F260" s="224" t="s">
        <v>545</v>
      </c>
      <c r="G260" s="225" t="s">
        <v>167</v>
      </c>
      <c r="H260" s="226">
        <v>1</v>
      </c>
      <c r="I260" s="227"/>
      <c r="J260" s="226">
        <f>ROUND(I260*H260,2)</f>
        <v>0</v>
      </c>
      <c r="K260" s="228"/>
      <c r="L260" s="229"/>
      <c r="M260" s="230" t="s">
        <v>1</v>
      </c>
      <c r="N260" s="231" t="s">
        <v>41</v>
      </c>
      <c r="O260" s="71"/>
      <c r="P260" s="196">
        <f>O260*H260</f>
        <v>0</v>
      </c>
      <c r="Q260" s="196">
        <v>1.95E-2</v>
      </c>
      <c r="R260" s="196">
        <f>Q260*H260</f>
        <v>1.95E-2</v>
      </c>
      <c r="S260" s="196">
        <v>0</v>
      </c>
      <c r="T260" s="197">
        <f>S260*H260</f>
        <v>0</v>
      </c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R260" s="198" t="s">
        <v>242</v>
      </c>
      <c r="AT260" s="198" t="s">
        <v>170</v>
      </c>
      <c r="AU260" s="198" t="s">
        <v>139</v>
      </c>
      <c r="AY260" s="17" t="s">
        <v>131</v>
      </c>
      <c r="BE260" s="199">
        <f>IF(N260="základní",J260,0)</f>
        <v>0</v>
      </c>
      <c r="BF260" s="199">
        <f>IF(N260="snížená",J260,0)</f>
        <v>0</v>
      </c>
      <c r="BG260" s="199">
        <f>IF(N260="zákl. přenesená",J260,0)</f>
        <v>0</v>
      </c>
      <c r="BH260" s="199">
        <f>IF(N260="sníž. přenesená",J260,0)</f>
        <v>0</v>
      </c>
      <c r="BI260" s="199">
        <f>IF(N260="nulová",J260,0)</f>
        <v>0</v>
      </c>
      <c r="BJ260" s="17" t="s">
        <v>139</v>
      </c>
      <c r="BK260" s="199">
        <f>ROUND(I260*H260,2)</f>
        <v>0</v>
      </c>
      <c r="BL260" s="17" t="s">
        <v>209</v>
      </c>
      <c r="BM260" s="198" t="s">
        <v>546</v>
      </c>
    </row>
    <row r="261" spans="1:65" s="12" customFormat="1" ht="22.9" customHeight="1">
      <c r="B261" s="171"/>
      <c r="C261" s="172"/>
      <c r="D261" s="173" t="s">
        <v>74</v>
      </c>
      <c r="E261" s="185" t="s">
        <v>547</v>
      </c>
      <c r="F261" s="185" t="s">
        <v>548</v>
      </c>
      <c r="G261" s="172"/>
      <c r="H261" s="172"/>
      <c r="I261" s="175"/>
      <c r="J261" s="186">
        <f>BK261</f>
        <v>0</v>
      </c>
      <c r="K261" s="172"/>
      <c r="L261" s="177"/>
      <c r="M261" s="178"/>
      <c r="N261" s="179"/>
      <c r="O261" s="179"/>
      <c r="P261" s="180">
        <f>SUM(P262:P276)</f>
        <v>0</v>
      </c>
      <c r="Q261" s="179"/>
      <c r="R261" s="180">
        <f>SUM(R262:R276)</f>
        <v>0.25719199999999998</v>
      </c>
      <c r="S261" s="179"/>
      <c r="T261" s="181">
        <f>SUM(T262:T276)</f>
        <v>0.27181</v>
      </c>
      <c r="AR261" s="182" t="s">
        <v>139</v>
      </c>
      <c r="AT261" s="183" t="s">
        <v>74</v>
      </c>
      <c r="AU261" s="183" t="s">
        <v>83</v>
      </c>
      <c r="AY261" s="182" t="s">
        <v>131</v>
      </c>
      <c r="BK261" s="184">
        <f>SUM(BK262:BK276)</f>
        <v>0</v>
      </c>
    </row>
    <row r="262" spans="1:65" s="2" customFormat="1" ht="14.45" customHeight="1">
      <c r="A262" s="34"/>
      <c r="B262" s="35"/>
      <c r="C262" s="187" t="s">
        <v>549</v>
      </c>
      <c r="D262" s="187" t="s">
        <v>134</v>
      </c>
      <c r="E262" s="188" t="s">
        <v>550</v>
      </c>
      <c r="F262" s="189" t="s">
        <v>551</v>
      </c>
      <c r="G262" s="190" t="s">
        <v>137</v>
      </c>
      <c r="H262" s="191">
        <v>7.7</v>
      </c>
      <c r="I262" s="192"/>
      <c r="J262" s="191">
        <f>ROUND(I262*H262,2)</f>
        <v>0</v>
      </c>
      <c r="K262" s="193"/>
      <c r="L262" s="39"/>
      <c r="M262" s="194" t="s">
        <v>1</v>
      </c>
      <c r="N262" s="195" t="s">
        <v>41</v>
      </c>
      <c r="O262" s="71"/>
      <c r="P262" s="196">
        <f>O262*H262</f>
        <v>0</v>
      </c>
      <c r="Q262" s="196">
        <v>0</v>
      </c>
      <c r="R262" s="196">
        <f>Q262*H262</f>
        <v>0</v>
      </c>
      <c r="S262" s="196">
        <v>0</v>
      </c>
      <c r="T262" s="197">
        <f>S262*H262</f>
        <v>0</v>
      </c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R262" s="198" t="s">
        <v>209</v>
      </c>
      <c r="AT262" s="198" t="s">
        <v>134</v>
      </c>
      <c r="AU262" s="198" t="s">
        <v>139</v>
      </c>
      <c r="AY262" s="17" t="s">
        <v>131</v>
      </c>
      <c r="BE262" s="199">
        <f>IF(N262="základní",J262,0)</f>
        <v>0</v>
      </c>
      <c r="BF262" s="199">
        <f>IF(N262="snížená",J262,0)</f>
        <v>0</v>
      </c>
      <c r="BG262" s="199">
        <f>IF(N262="zákl. přenesená",J262,0)</f>
        <v>0</v>
      </c>
      <c r="BH262" s="199">
        <f>IF(N262="sníž. přenesená",J262,0)</f>
        <v>0</v>
      </c>
      <c r="BI262" s="199">
        <f>IF(N262="nulová",J262,0)</f>
        <v>0</v>
      </c>
      <c r="BJ262" s="17" t="s">
        <v>139</v>
      </c>
      <c r="BK262" s="199">
        <f>ROUND(I262*H262,2)</f>
        <v>0</v>
      </c>
      <c r="BL262" s="17" t="s">
        <v>209</v>
      </c>
      <c r="BM262" s="198" t="s">
        <v>552</v>
      </c>
    </row>
    <row r="263" spans="1:65" s="2" customFormat="1" ht="14.45" customHeight="1">
      <c r="A263" s="34"/>
      <c r="B263" s="35"/>
      <c r="C263" s="187" t="s">
        <v>553</v>
      </c>
      <c r="D263" s="187" t="s">
        <v>134</v>
      </c>
      <c r="E263" s="188" t="s">
        <v>554</v>
      </c>
      <c r="F263" s="189" t="s">
        <v>555</v>
      </c>
      <c r="G263" s="190" t="s">
        <v>137</v>
      </c>
      <c r="H263" s="191">
        <v>7.7</v>
      </c>
      <c r="I263" s="192"/>
      <c r="J263" s="191">
        <f>ROUND(I263*H263,2)</f>
        <v>0</v>
      </c>
      <c r="K263" s="193"/>
      <c r="L263" s="39"/>
      <c r="M263" s="194" t="s">
        <v>1</v>
      </c>
      <c r="N263" s="195" t="s">
        <v>41</v>
      </c>
      <c r="O263" s="71"/>
      <c r="P263" s="196">
        <f>O263*H263</f>
        <v>0</v>
      </c>
      <c r="Q263" s="196">
        <v>2.9999999999999997E-4</v>
      </c>
      <c r="R263" s="196">
        <f>Q263*H263</f>
        <v>2.31E-3</v>
      </c>
      <c r="S263" s="196">
        <v>0</v>
      </c>
      <c r="T263" s="197">
        <f>S263*H263</f>
        <v>0</v>
      </c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R263" s="198" t="s">
        <v>209</v>
      </c>
      <c r="AT263" s="198" t="s">
        <v>134</v>
      </c>
      <c r="AU263" s="198" t="s">
        <v>139</v>
      </c>
      <c r="AY263" s="17" t="s">
        <v>131</v>
      </c>
      <c r="BE263" s="199">
        <f>IF(N263="základní",J263,0)</f>
        <v>0</v>
      </c>
      <c r="BF263" s="199">
        <f>IF(N263="snížená",J263,0)</f>
        <v>0</v>
      </c>
      <c r="BG263" s="199">
        <f>IF(N263="zákl. přenesená",J263,0)</f>
        <v>0</v>
      </c>
      <c r="BH263" s="199">
        <f>IF(N263="sníž. přenesená",J263,0)</f>
        <v>0</v>
      </c>
      <c r="BI263" s="199">
        <f>IF(N263="nulová",J263,0)</f>
        <v>0</v>
      </c>
      <c r="BJ263" s="17" t="s">
        <v>139</v>
      </c>
      <c r="BK263" s="199">
        <f>ROUND(I263*H263,2)</f>
        <v>0</v>
      </c>
      <c r="BL263" s="17" t="s">
        <v>209</v>
      </c>
      <c r="BM263" s="198" t="s">
        <v>556</v>
      </c>
    </row>
    <row r="264" spans="1:65" s="2" customFormat="1" ht="14.45" customHeight="1">
      <c r="A264" s="34"/>
      <c r="B264" s="35"/>
      <c r="C264" s="187" t="s">
        <v>557</v>
      </c>
      <c r="D264" s="187" t="s">
        <v>134</v>
      </c>
      <c r="E264" s="188" t="s">
        <v>558</v>
      </c>
      <c r="F264" s="189" t="s">
        <v>559</v>
      </c>
      <c r="G264" s="190" t="s">
        <v>137</v>
      </c>
      <c r="H264" s="191">
        <v>7.7</v>
      </c>
      <c r="I264" s="192"/>
      <c r="J264" s="191">
        <f>ROUND(I264*H264,2)</f>
        <v>0</v>
      </c>
      <c r="K264" s="193"/>
      <c r="L264" s="39"/>
      <c r="M264" s="194" t="s">
        <v>1</v>
      </c>
      <c r="N264" s="195" t="s">
        <v>41</v>
      </c>
      <c r="O264" s="71"/>
      <c r="P264" s="196">
        <f>O264*H264</f>
        <v>0</v>
      </c>
      <c r="Q264" s="196">
        <v>0</v>
      </c>
      <c r="R264" s="196">
        <f>Q264*H264</f>
        <v>0</v>
      </c>
      <c r="S264" s="196">
        <v>3.5299999999999998E-2</v>
      </c>
      <c r="T264" s="197">
        <f>S264*H264</f>
        <v>0.27181</v>
      </c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R264" s="198" t="s">
        <v>209</v>
      </c>
      <c r="AT264" s="198" t="s">
        <v>134</v>
      </c>
      <c r="AU264" s="198" t="s">
        <v>139</v>
      </c>
      <c r="AY264" s="17" t="s">
        <v>131</v>
      </c>
      <c r="BE264" s="199">
        <f>IF(N264="základní",J264,0)</f>
        <v>0</v>
      </c>
      <c r="BF264" s="199">
        <f>IF(N264="snížená",J264,0)</f>
        <v>0</v>
      </c>
      <c r="BG264" s="199">
        <f>IF(N264="zákl. přenesená",J264,0)</f>
        <v>0</v>
      </c>
      <c r="BH264" s="199">
        <f>IF(N264="sníž. přenesená",J264,0)</f>
        <v>0</v>
      </c>
      <c r="BI264" s="199">
        <f>IF(N264="nulová",J264,0)</f>
        <v>0</v>
      </c>
      <c r="BJ264" s="17" t="s">
        <v>139</v>
      </c>
      <c r="BK264" s="199">
        <f>ROUND(I264*H264,2)</f>
        <v>0</v>
      </c>
      <c r="BL264" s="17" t="s">
        <v>209</v>
      </c>
      <c r="BM264" s="198" t="s">
        <v>560</v>
      </c>
    </row>
    <row r="265" spans="1:65" s="14" customFormat="1" ht="11.25">
      <c r="B265" s="211"/>
      <c r="C265" s="212"/>
      <c r="D265" s="202" t="s">
        <v>141</v>
      </c>
      <c r="E265" s="213" t="s">
        <v>1</v>
      </c>
      <c r="F265" s="214" t="s">
        <v>254</v>
      </c>
      <c r="G265" s="212"/>
      <c r="H265" s="215">
        <v>7.7</v>
      </c>
      <c r="I265" s="216"/>
      <c r="J265" s="212"/>
      <c r="K265" s="212"/>
      <c r="L265" s="217"/>
      <c r="M265" s="218"/>
      <c r="N265" s="219"/>
      <c r="O265" s="219"/>
      <c r="P265" s="219"/>
      <c r="Q265" s="219"/>
      <c r="R265" s="219"/>
      <c r="S265" s="219"/>
      <c r="T265" s="220"/>
      <c r="AT265" s="221" t="s">
        <v>141</v>
      </c>
      <c r="AU265" s="221" t="s">
        <v>139</v>
      </c>
      <c r="AV265" s="14" t="s">
        <v>139</v>
      </c>
      <c r="AW265" s="14" t="s">
        <v>32</v>
      </c>
      <c r="AX265" s="14" t="s">
        <v>83</v>
      </c>
      <c r="AY265" s="221" t="s">
        <v>131</v>
      </c>
    </row>
    <row r="266" spans="1:65" s="2" customFormat="1" ht="37.9" customHeight="1">
      <c r="A266" s="34"/>
      <c r="B266" s="35"/>
      <c r="C266" s="187" t="s">
        <v>561</v>
      </c>
      <c r="D266" s="187" t="s">
        <v>134</v>
      </c>
      <c r="E266" s="188" t="s">
        <v>562</v>
      </c>
      <c r="F266" s="189" t="s">
        <v>563</v>
      </c>
      <c r="G266" s="190" t="s">
        <v>137</v>
      </c>
      <c r="H266" s="191">
        <v>7.7</v>
      </c>
      <c r="I266" s="192"/>
      <c r="J266" s="191">
        <f>ROUND(I266*H266,2)</f>
        <v>0</v>
      </c>
      <c r="K266" s="193"/>
      <c r="L266" s="39"/>
      <c r="M266" s="194" t="s">
        <v>1</v>
      </c>
      <c r="N266" s="195" t="s">
        <v>41</v>
      </c>
      <c r="O266" s="71"/>
      <c r="P266" s="196">
        <f>O266*H266</f>
        <v>0</v>
      </c>
      <c r="Q266" s="196">
        <v>8.9999999999999993E-3</v>
      </c>
      <c r="R266" s="196">
        <f>Q266*H266</f>
        <v>6.93E-2</v>
      </c>
      <c r="S266" s="196">
        <v>0</v>
      </c>
      <c r="T266" s="197">
        <f>S266*H266</f>
        <v>0</v>
      </c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R266" s="198" t="s">
        <v>209</v>
      </c>
      <c r="AT266" s="198" t="s">
        <v>134</v>
      </c>
      <c r="AU266" s="198" t="s">
        <v>139</v>
      </c>
      <c r="AY266" s="17" t="s">
        <v>131</v>
      </c>
      <c r="BE266" s="199">
        <f>IF(N266="základní",J266,0)</f>
        <v>0</v>
      </c>
      <c r="BF266" s="199">
        <f>IF(N266="snížená",J266,0)</f>
        <v>0</v>
      </c>
      <c r="BG266" s="199">
        <f>IF(N266="zákl. přenesená",J266,0)</f>
        <v>0</v>
      </c>
      <c r="BH266" s="199">
        <f>IF(N266="sníž. přenesená",J266,0)</f>
        <v>0</v>
      </c>
      <c r="BI266" s="199">
        <f>IF(N266="nulová",J266,0)</f>
        <v>0</v>
      </c>
      <c r="BJ266" s="17" t="s">
        <v>139</v>
      </c>
      <c r="BK266" s="199">
        <f>ROUND(I266*H266,2)</f>
        <v>0</v>
      </c>
      <c r="BL266" s="17" t="s">
        <v>209</v>
      </c>
      <c r="BM266" s="198" t="s">
        <v>564</v>
      </c>
    </row>
    <row r="267" spans="1:65" s="14" customFormat="1" ht="11.25">
      <c r="B267" s="211"/>
      <c r="C267" s="212"/>
      <c r="D267" s="202" t="s">
        <v>141</v>
      </c>
      <c r="E267" s="213" t="s">
        <v>1</v>
      </c>
      <c r="F267" s="214" t="s">
        <v>254</v>
      </c>
      <c r="G267" s="212"/>
      <c r="H267" s="215">
        <v>7.7</v>
      </c>
      <c r="I267" s="216"/>
      <c r="J267" s="212"/>
      <c r="K267" s="212"/>
      <c r="L267" s="217"/>
      <c r="M267" s="218"/>
      <c r="N267" s="219"/>
      <c r="O267" s="219"/>
      <c r="P267" s="219"/>
      <c r="Q267" s="219"/>
      <c r="R267" s="219"/>
      <c r="S267" s="219"/>
      <c r="T267" s="220"/>
      <c r="AT267" s="221" t="s">
        <v>141</v>
      </c>
      <c r="AU267" s="221" t="s">
        <v>139</v>
      </c>
      <c r="AV267" s="14" t="s">
        <v>139</v>
      </c>
      <c r="AW267" s="14" t="s">
        <v>32</v>
      </c>
      <c r="AX267" s="14" t="s">
        <v>83</v>
      </c>
      <c r="AY267" s="221" t="s">
        <v>131</v>
      </c>
    </row>
    <row r="268" spans="1:65" s="2" customFormat="1" ht="24.2" customHeight="1">
      <c r="A268" s="34"/>
      <c r="B268" s="35"/>
      <c r="C268" s="222" t="s">
        <v>565</v>
      </c>
      <c r="D268" s="222" t="s">
        <v>170</v>
      </c>
      <c r="E268" s="223" t="s">
        <v>566</v>
      </c>
      <c r="F268" s="224" t="s">
        <v>567</v>
      </c>
      <c r="G268" s="225" t="s">
        <v>137</v>
      </c>
      <c r="H268" s="226">
        <v>8.86</v>
      </c>
      <c r="I268" s="227"/>
      <c r="J268" s="226">
        <f>ROUND(I268*H268,2)</f>
        <v>0</v>
      </c>
      <c r="K268" s="228"/>
      <c r="L268" s="229"/>
      <c r="M268" s="230" t="s">
        <v>1</v>
      </c>
      <c r="N268" s="231" t="s">
        <v>41</v>
      </c>
      <c r="O268" s="71"/>
      <c r="P268" s="196">
        <f>O268*H268</f>
        <v>0</v>
      </c>
      <c r="Q268" s="196">
        <v>1.9199999999999998E-2</v>
      </c>
      <c r="R268" s="196">
        <f>Q268*H268</f>
        <v>0.17011199999999999</v>
      </c>
      <c r="S268" s="196">
        <v>0</v>
      </c>
      <c r="T268" s="197">
        <f>S268*H268</f>
        <v>0</v>
      </c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R268" s="198" t="s">
        <v>242</v>
      </c>
      <c r="AT268" s="198" t="s">
        <v>170</v>
      </c>
      <c r="AU268" s="198" t="s">
        <v>139</v>
      </c>
      <c r="AY268" s="17" t="s">
        <v>131</v>
      </c>
      <c r="BE268" s="199">
        <f>IF(N268="základní",J268,0)</f>
        <v>0</v>
      </c>
      <c r="BF268" s="199">
        <f>IF(N268="snížená",J268,0)</f>
        <v>0</v>
      </c>
      <c r="BG268" s="199">
        <f>IF(N268="zákl. přenesená",J268,0)</f>
        <v>0</v>
      </c>
      <c r="BH268" s="199">
        <f>IF(N268="sníž. přenesená",J268,0)</f>
        <v>0</v>
      </c>
      <c r="BI268" s="199">
        <f>IF(N268="nulová",J268,0)</f>
        <v>0</v>
      </c>
      <c r="BJ268" s="17" t="s">
        <v>139</v>
      </c>
      <c r="BK268" s="199">
        <f>ROUND(I268*H268,2)</f>
        <v>0</v>
      </c>
      <c r="BL268" s="17" t="s">
        <v>209</v>
      </c>
      <c r="BM268" s="198" t="s">
        <v>568</v>
      </c>
    </row>
    <row r="269" spans="1:65" s="14" customFormat="1" ht="11.25">
      <c r="B269" s="211"/>
      <c r="C269" s="212"/>
      <c r="D269" s="202" t="s">
        <v>141</v>
      </c>
      <c r="E269" s="212"/>
      <c r="F269" s="214" t="s">
        <v>569</v>
      </c>
      <c r="G269" s="212"/>
      <c r="H269" s="215">
        <v>8.86</v>
      </c>
      <c r="I269" s="216"/>
      <c r="J269" s="212"/>
      <c r="K269" s="212"/>
      <c r="L269" s="217"/>
      <c r="M269" s="218"/>
      <c r="N269" s="219"/>
      <c r="O269" s="219"/>
      <c r="P269" s="219"/>
      <c r="Q269" s="219"/>
      <c r="R269" s="219"/>
      <c r="S269" s="219"/>
      <c r="T269" s="220"/>
      <c r="AT269" s="221" t="s">
        <v>141</v>
      </c>
      <c r="AU269" s="221" t="s">
        <v>139</v>
      </c>
      <c r="AV269" s="14" t="s">
        <v>139</v>
      </c>
      <c r="AW269" s="14" t="s">
        <v>4</v>
      </c>
      <c r="AX269" s="14" t="s">
        <v>83</v>
      </c>
      <c r="AY269" s="221" t="s">
        <v>131</v>
      </c>
    </row>
    <row r="270" spans="1:65" s="2" customFormat="1" ht="24.2" customHeight="1">
      <c r="A270" s="34"/>
      <c r="B270" s="35"/>
      <c r="C270" s="187" t="s">
        <v>570</v>
      </c>
      <c r="D270" s="187" t="s">
        <v>134</v>
      </c>
      <c r="E270" s="188" t="s">
        <v>571</v>
      </c>
      <c r="F270" s="189" t="s">
        <v>572</v>
      </c>
      <c r="G270" s="190" t="s">
        <v>137</v>
      </c>
      <c r="H270" s="191">
        <v>7.7</v>
      </c>
      <c r="I270" s="192"/>
      <c r="J270" s="191">
        <f>ROUND(I270*H270,2)</f>
        <v>0</v>
      </c>
      <c r="K270" s="193"/>
      <c r="L270" s="39"/>
      <c r="M270" s="194" t="s">
        <v>1</v>
      </c>
      <c r="N270" s="195" t="s">
        <v>41</v>
      </c>
      <c r="O270" s="71"/>
      <c r="P270" s="196">
        <f>O270*H270</f>
        <v>0</v>
      </c>
      <c r="Q270" s="196">
        <v>1.5E-3</v>
      </c>
      <c r="R270" s="196">
        <f>Q270*H270</f>
        <v>1.1550000000000001E-2</v>
      </c>
      <c r="S270" s="196">
        <v>0</v>
      </c>
      <c r="T270" s="197">
        <f>S270*H270</f>
        <v>0</v>
      </c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R270" s="198" t="s">
        <v>209</v>
      </c>
      <c r="AT270" s="198" t="s">
        <v>134</v>
      </c>
      <c r="AU270" s="198" t="s">
        <v>139</v>
      </c>
      <c r="AY270" s="17" t="s">
        <v>131</v>
      </c>
      <c r="BE270" s="199">
        <f>IF(N270="základní",J270,0)</f>
        <v>0</v>
      </c>
      <c r="BF270" s="199">
        <f>IF(N270="snížená",J270,0)</f>
        <v>0</v>
      </c>
      <c r="BG270" s="199">
        <f>IF(N270="zákl. přenesená",J270,0)</f>
        <v>0</v>
      </c>
      <c r="BH270" s="199">
        <f>IF(N270="sníž. přenesená",J270,0)</f>
        <v>0</v>
      </c>
      <c r="BI270" s="199">
        <f>IF(N270="nulová",J270,0)</f>
        <v>0</v>
      </c>
      <c r="BJ270" s="17" t="s">
        <v>139</v>
      </c>
      <c r="BK270" s="199">
        <f>ROUND(I270*H270,2)</f>
        <v>0</v>
      </c>
      <c r="BL270" s="17" t="s">
        <v>209</v>
      </c>
      <c r="BM270" s="198" t="s">
        <v>573</v>
      </c>
    </row>
    <row r="271" spans="1:65" s="2" customFormat="1" ht="14.45" customHeight="1">
      <c r="A271" s="34"/>
      <c r="B271" s="35"/>
      <c r="C271" s="187" t="s">
        <v>574</v>
      </c>
      <c r="D271" s="187" t="s">
        <v>134</v>
      </c>
      <c r="E271" s="188" t="s">
        <v>575</v>
      </c>
      <c r="F271" s="189" t="s">
        <v>576</v>
      </c>
      <c r="G271" s="190" t="s">
        <v>195</v>
      </c>
      <c r="H271" s="191">
        <v>11.2</v>
      </c>
      <c r="I271" s="192"/>
      <c r="J271" s="191">
        <f>ROUND(I271*H271,2)</f>
        <v>0</v>
      </c>
      <c r="K271" s="193"/>
      <c r="L271" s="39"/>
      <c r="M271" s="194" t="s">
        <v>1</v>
      </c>
      <c r="N271" s="195" t="s">
        <v>41</v>
      </c>
      <c r="O271" s="71"/>
      <c r="P271" s="196">
        <f>O271*H271</f>
        <v>0</v>
      </c>
      <c r="Q271" s="196">
        <v>3.0000000000000001E-5</v>
      </c>
      <c r="R271" s="196">
        <f>Q271*H271</f>
        <v>3.3599999999999998E-4</v>
      </c>
      <c r="S271" s="196">
        <v>0</v>
      </c>
      <c r="T271" s="197">
        <f>S271*H271</f>
        <v>0</v>
      </c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R271" s="198" t="s">
        <v>209</v>
      </c>
      <c r="AT271" s="198" t="s">
        <v>134</v>
      </c>
      <c r="AU271" s="198" t="s">
        <v>139</v>
      </c>
      <c r="AY271" s="17" t="s">
        <v>131</v>
      </c>
      <c r="BE271" s="199">
        <f>IF(N271="základní",J271,0)</f>
        <v>0</v>
      </c>
      <c r="BF271" s="199">
        <f>IF(N271="snížená",J271,0)</f>
        <v>0</v>
      </c>
      <c r="BG271" s="199">
        <f>IF(N271="zákl. přenesená",J271,0)</f>
        <v>0</v>
      </c>
      <c r="BH271" s="199">
        <f>IF(N271="sníž. přenesená",J271,0)</f>
        <v>0</v>
      </c>
      <c r="BI271" s="199">
        <f>IF(N271="nulová",J271,0)</f>
        <v>0</v>
      </c>
      <c r="BJ271" s="17" t="s">
        <v>139</v>
      </c>
      <c r="BK271" s="199">
        <f>ROUND(I271*H271,2)</f>
        <v>0</v>
      </c>
      <c r="BL271" s="17" t="s">
        <v>209</v>
      </c>
      <c r="BM271" s="198" t="s">
        <v>577</v>
      </c>
    </row>
    <row r="272" spans="1:65" s="13" customFormat="1" ht="11.25">
      <c r="B272" s="200"/>
      <c r="C272" s="201"/>
      <c r="D272" s="202" t="s">
        <v>141</v>
      </c>
      <c r="E272" s="203" t="s">
        <v>1</v>
      </c>
      <c r="F272" s="204" t="s">
        <v>578</v>
      </c>
      <c r="G272" s="201"/>
      <c r="H272" s="203" t="s">
        <v>1</v>
      </c>
      <c r="I272" s="205"/>
      <c r="J272" s="201"/>
      <c r="K272" s="201"/>
      <c r="L272" s="206"/>
      <c r="M272" s="207"/>
      <c r="N272" s="208"/>
      <c r="O272" s="208"/>
      <c r="P272" s="208"/>
      <c r="Q272" s="208"/>
      <c r="R272" s="208"/>
      <c r="S272" s="208"/>
      <c r="T272" s="209"/>
      <c r="AT272" s="210" t="s">
        <v>141</v>
      </c>
      <c r="AU272" s="210" t="s">
        <v>139</v>
      </c>
      <c r="AV272" s="13" t="s">
        <v>83</v>
      </c>
      <c r="AW272" s="13" t="s">
        <v>32</v>
      </c>
      <c r="AX272" s="13" t="s">
        <v>75</v>
      </c>
      <c r="AY272" s="210" t="s">
        <v>131</v>
      </c>
    </row>
    <row r="273" spans="1:65" s="14" customFormat="1" ht="11.25">
      <c r="B273" s="211"/>
      <c r="C273" s="212"/>
      <c r="D273" s="202" t="s">
        <v>141</v>
      </c>
      <c r="E273" s="213" t="s">
        <v>1</v>
      </c>
      <c r="F273" s="214" t="s">
        <v>579</v>
      </c>
      <c r="G273" s="212"/>
      <c r="H273" s="215">
        <v>11.2</v>
      </c>
      <c r="I273" s="216"/>
      <c r="J273" s="212"/>
      <c r="K273" s="212"/>
      <c r="L273" s="217"/>
      <c r="M273" s="218"/>
      <c r="N273" s="219"/>
      <c r="O273" s="219"/>
      <c r="P273" s="219"/>
      <c r="Q273" s="219"/>
      <c r="R273" s="219"/>
      <c r="S273" s="219"/>
      <c r="T273" s="220"/>
      <c r="AT273" s="221" t="s">
        <v>141</v>
      </c>
      <c r="AU273" s="221" t="s">
        <v>139</v>
      </c>
      <c r="AV273" s="14" t="s">
        <v>139</v>
      </c>
      <c r="AW273" s="14" t="s">
        <v>32</v>
      </c>
      <c r="AX273" s="14" t="s">
        <v>83</v>
      </c>
      <c r="AY273" s="221" t="s">
        <v>131</v>
      </c>
    </row>
    <row r="274" spans="1:65" s="2" customFormat="1" ht="14.45" customHeight="1">
      <c r="A274" s="34"/>
      <c r="B274" s="35"/>
      <c r="C274" s="187" t="s">
        <v>580</v>
      </c>
      <c r="D274" s="187" t="s">
        <v>134</v>
      </c>
      <c r="E274" s="188" t="s">
        <v>581</v>
      </c>
      <c r="F274" s="189" t="s">
        <v>582</v>
      </c>
      <c r="G274" s="190" t="s">
        <v>195</v>
      </c>
      <c r="H274" s="191">
        <v>11.2</v>
      </c>
      <c r="I274" s="192"/>
      <c r="J274" s="191">
        <f>ROUND(I274*H274,2)</f>
        <v>0</v>
      </c>
      <c r="K274" s="193"/>
      <c r="L274" s="39"/>
      <c r="M274" s="194" t="s">
        <v>1</v>
      </c>
      <c r="N274" s="195" t="s">
        <v>41</v>
      </c>
      <c r="O274" s="71"/>
      <c r="P274" s="196">
        <f>O274*H274</f>
        <v>0</v>
      </c>
      <c r="Q274" s="196">
        <v>3.2000000000000003E-4</v>
      </c>
      <c r="R274" s="196">
        <f>Q274*H274</f>
        <v>3.5839999999999999E-3</v>
      </c>
      <c r="S274" s="196">
        <v>0</v>
      </c>
      <c r="T274" s="197">
        <f>S274*H274</f>
        <v>0</v>
      </c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R274" s="198" t="s">
        <v>209</v>
      </c>
      <c r="AT274" s="198" t="s">
        <v>134</v>
      </c>
      <c r="AU274" s="198" t="s">
        <v>139</v>
      </c>
      <c r="AY274" s="17" t="s">
        <v>131</v>
      </c>
      <c r="BE274" s="199">
        <f>IF(N274="základní",J274,0)</f>
        <v>0</v>
      </c>
      <c r="BF274" s="199">
        <f>IF(N274="snížená",J274,0)</f>
        <v>0</v>
      </c>
      <c r="BG274" s="199">
        <f>IF(N274="zákl. přenesená",J274,0)</f>
        <v>0</v>
      </c>
      <c r="BH274" s="199">
        <f>IF(N274="sníž. přenesená",J274,0)</f>
        <v>0</v>
      </c>
      <c r="BI274" s="199">
        <f>IF(N274="nulová",J274,0)</f>
        <v>0</v>
      </c>
      <c r="BJ274" s="17" t="s">
        <v>139</v>
      </c>
      <c r="BK274" s="199">
        <f>ROUND(I274*H274,2)</f>
        <v>0</v>
      </c>
      <c r="BL274" s="17" t="s">
        <v>209</v>
      </c>
      <c r="BM274" s="198" t="s">
        <v>583</v>
      </c>
    </row>
    <row r="275" spans="1:65" s="14" customFormat="1" ht="11.25">
      <c r="B275" s="211"/>
      <c r="C275" s="212"/>
      <c r="D275" s="202" t="s">
        <v>141</v>
      </c>
      <c r="E275" s="213" t="s">
        <v>1</v>
      </c>
      <c r="F275" s="214" t="s">
        <v>584</v>
      </c>
      <c r="G275" s="212"/>
      <c r="H275" s="215">
        <v>11.2</v>
      </c>
      <c r="I275" s="216"/>
      <c r="J275" s="212"/>
      <c r="K275" s="212"/>
      <c r="L275" s="217"/>
      <c r="M275" s="218"/>
      <c r="N275" s="219"/>
      <c r="O275" s="219"/>
      <c r="P275" s="219"/>
      <c r="Q275" s="219"/>
      <c r="R275" s="219"/>
      <c r="S275" s="219"/>
      <c r="T275" s="220"/>
      <c r="AT275" s="221" t="s">
        <v>141</v>
      </c>
      <c r="AU275" s="221" t="s">
        <v>139</v>
      </c>
      <c r="AV275" s="14" t="s">
        <v>139</v>
      </c>
      <c r="AW275" s="14" t="s">
        <v>32</v>
      </c>
      <c r="AX275" s="14" t="s">
        <v>83</v>
      </c>
      <c r="AY275" s="221" t="s">
        <v>131</v>
      </c>
    </row>
    <row r="276" spans="1:65" s="2" customFormat="1" ht="24.2" customHeight="1">
      <c r="A276" s="34"/>
      <c r="B276" s="35"/>
      <c r="C276" s="187" t="s">
        <v>585</v>
      </c>
      <c r="D276" s="187" t="s">
        <v>134</v>
      </c>
      <c r="E276" s="188" t="s">
        <v>586</v>
      </c>
      <c r="F276" s="189" t="s">
        <v>587</v>
      </c>
      <c r="G276" s="190" t="s">
        <v>204</v>
      </c>
      <c r="H276" s="191">
        <v>0.26</v>
      </c>
      <c r="I276" s="192"/>
      <c r="J276" s="191">
        <f>ROUND(I276*H276,2)</f>
        <v>0</v>
      </c>
      <c r="K276" s="193"/>
      <c r="L276" s="39"/>
      <c r="M276" s="194" t="s">
        <v>1</v>
      </c>
      <c r="N276" s="195" t="s">
        <v>41</v>
      </c>
      <c r="O276" s="71"/>
      <c r="P276" s="196">
        <f>O276*H276</f>
        <v>0</v>
      </c>
      <c r="Q276" s="196">
        <v>0</v>
      </c>
      <c r="R276" s="196">
        <f>Q276*H276</f>
        <v>0</v>
      </c>
      <c r="S276" s="196">
        <v>0</v>
      </c>
      <c r="T276" s="197">
        <f>S276*H276</f>
        <v>0</v>
      </c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R276" s="198" t="s">
        <v>209</v>
      </c>
      <c r="AT276" s="198" t="s">
        <v>134</v>
      </c>
      <c r="AU276" s="198" t="s">
        <v>139</v>
      </c>
      <c r="AY276" s="17" t="s">
        <v>131</v>
      </c>
      <c r="BE276" s="199">
        <f>IF(N276="základní",J276,0)</f>
        <v>0</v>
      </c>
      <c r="BF276" s="199">
        <f>IF(N276="snížená",J276,0)</f>
        <v>0</v>
      </c>
      <c r="BG276" s="199">
        <f>IF(N276="zákl. přenesená",J276,0)</f>
        <v>0</v>
      </c>
      <c r="BH276" s="199">
        <f>IF(N276="sníž. přenesená",J276,0)</f>
        <v>0</v>
      </c>
      <c r="BI276" s="199">
        <f>IF(N276="nulová",J276,0)</f>
        <v>0</v>
      </c>
      <c r="BJ276" s="17" t="s">
        <v>139</v>
      </c>
      <c r="BK276" s="199">
        <f>ROUND(I276*H276,2)</f>
        <v>0</v>
      </c>
      <c r="BL276" s="17" t="s">
        <v>209</v>
      </c>
      <c r="BM276" s="198" t="s">
        <v>588</v>
      </c>
    </row>
    <row r="277" spans="1:65" s="12" customFormat="1" ht="22.9" customHeight="1">
      <c r="B277" s="171"/>
      <c r="C277" s="172"/>
      <c r="D277" s="173" t="s">
        <v>74</v>
      </c>
      <c r="E277" s="185" t="s">
        <v>589</v>
      </c>
      <c r="F277" s="185" t="s">
        <v>590</v>
      </c>
      <c r="G277" s="172"/>
      <c r="H277" s="172"/>
      <c r="I277" s="175"/>
      <c r="J277" s="186">
        <f>BK277</f>
        <v>0</v>
      </c>
      <c r="K277" s="172"/>
      <c r="L277" s="177"/>
      <c r="M277" s="178"/>
      <c r="N277" s="179"/>
      <c r="O277" s="179"/>
      <c r="P277" s="180">
        <f>SUM(P278:P301)</f>
        <v>0</v>
      </c>
      <c r="Q277" s="179"/>
      <c r="R277" s="180">
        <f>SUM(R278:R301)</f>
        <v>0.76505999999999996</v>
      </c>
      <c r="S277" s="179"/>
      <c r="T277" s="181">
        <f>SUM(T278:T301)</f>
        <v>0</v>
      </c>
      <c r="AR277" s="182" t="s">
        <v>139</v>
      </c>
      <c r="AT277" s="183" t="s">
        <v>74</v>
      </c>
      <c r="AU277" s="183" t="s">
        <v>83</v>
      </c>
      <c r="AY277" s="182" t="s">
        <v>131</v>
      </c>
      <c r="BK277" s="184">
        <f>SUM(BK278:BK301)</f>
        <v>0</v>
      </c>
    </row>
    <row r="278" spans="1:65" s="2" customFormat="1" ht="14.45" customHeight="1">
      <c r="A278" s="34"/>
      <c r="B278" s="35"/>
      <c r="C278" s="187" t="s">
        <v>591</v>
      </c>
      <c r="D278" s="187" t="s">
        <v>134</v>
      </c>
      <c r="E278" s="188" t="s">
        <v>592</v>
      </c>
      <c r="F278" s="189" t="s">
        <v>593</v>
      </c>
      <c r="G278" s="190" t="s">
        <v>137</v>
      </c>
      <c r="H278" s="191">
        <v>17.34</v>
      </c>
      <c r="I278" s="192"/>
      <c r="J278" s="191">
        <f>ROUND(I278*H278,2)</f>
        <v>0</v>
      </c>
      <c r="K278" s="193"/>
      <c r="L278" s="39"/>
      <c r="M278" s="194" t="s">
        <v>1</v>
      </c>
      <c r="N278" s="195" t="s">
        <v>41</v>
      </c>
      <c r="O278" s="71"/>
      <c r="P278" s="196">
        <f>O278*H278</f>
        <v>0</v>
      </c>
      <c r="Q278" s="196">
        <v>0</v>
      </c>
      <c r="R278" s="196">
        <f>Q278*H278</f>
        <v>0</v>
      </c>
      <c r="S278" s="196">
        <v>0</v>
      </c>
      <c r="T278" s="197">
        <f>S278*H278</f>
        <v>0</v>
      </c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R278" s="198" t="s">
        <v>209</v>
      </c>
      <c r="AT278" s="198" t="s">
        <v>134</v>
      </c>
      <c r="AU278" s="198" t="s">
        <v>139</v>
      </c>
      <c r="AY278" s="17" t="s">
        <v>131</v>
      </c>
      <c r="BE278" s="199">
        <f>IF(N278="základní",J278,0)</f>
        <v>0</v>
      </c>
      <c r="BF278" s="199">
        <f>IF(N278="snížená",J278,0)</f>
        <v>0</v>
      </c>
      <c r="BG278" s="199">
        <f>IF(N278="zákl. přenesená",J278,0)</f>
        <v>0</v>
      </c>
      <c r="BH278" s="199">
        <f>IF(N278="sníž. přenesená",J278,0)</f>
        <v>0</v>
      </c>
      <c r="BI278" s="199">
        <f>IF(N278="nulová",J278,0)</f>
        <v>0</v>
      </c>
      <c r="BJ278" s="17" t="s">
        <v>139</v>
      </c>
      <c r="BK278" s="199">
        <f>ROUND(I278*H278,2)</f>
        <v>0</v>
      </c>
      <c r="BL278" s="17" t="s">
        <v>209</v>
      </c>
      <c r="BM278" s="198" t="s">
        <v>594</v>
      </c>
    </row>
    <row r="279" spans="1:65" s="14" customFormat="1" ht="11.25">
      <c r="B279" s="211"/>
      <c r="C279" s="212"/>
      <c r="D279" s="202" t="s">
        <v>141</v>
      </c>
      <c r="E279" s="213" t="s">
        <v>1</v>
      </c>
      <c r="F279" s="214" t="s">
        <v>189</v>
      </c>
      <c r="G279" s="212"/>
      <c r="H279" s="215">
        <v>17.34</v>
      </c>
      <c r="I279" s="216"/>
      <c r="J279" s="212"/>
      <c r="K279" s="212"/>
      <c r="L279" s="217"/>
      <c r="M279" s="218"/>
      <c r="N279" s="219"/>
      <c r="O279" s="219"/>
      <c r="P279" s="219"/>
      <c r="Q279" s="219"/>
      <c r="R279" s="219"/>
      <c r="S279" s="219"/>
      <c r="T279" s="220"/>
      <c r="AT279" s="221" t="s">
        <v>141</v>
      </c>
      <c r="AU279" s="221" t="s">
        <v>139</v>
      </c>
      <c r="AV279" s="14" t="s">
        <v>139</v>
      </c>
      <c r="AW279" s="14" t="s">
        <v>32</v>
      </c>
      <c r="AX279" s="14" t="s">
        <v>83</v>
      </c>
      <c r="AY279" s="221" t="s">
        <v>131</v>
      </c>
    </row>
    <row r="280" spans="1:65" s="2" customFormat="1" ht="14.45" customHeight="1">
      <c r="A280" s="34"/>
      <c r="B280" s="35"/>
      <c r="C280" s="187" t="s">
        <v>595</v>
      </c>
      <c r="D280" s="187" t="s">
        <v>134</v>
      </c>
      <c r="E280" s="188" t="s">
        <v>596</v>
      </c>
      <c r="F280" s="189" t="s">
        <v>597</v>
      </c>
      <c r="G280" s="190" t="s">
        <v>137</v>
      </c>
      <c r="H280" s="191">
        <v>17.34</v>
      </c>
      <c r="I280" s="192"/>
      <c r="J280" s="191">
        <f>ROUND(I280*H280,2)</f>
        <v>0</v>
      </c>
      <c r="K280" s="193"/>
      <c r="L280" s="39"/>
      <c r="M280" s="194" t="s">
        <v>1</v>
      </c>
      <c r="N280" s="195" t="s">
        <v>41</v>
      </c>
      <c r="O280" s="71"/>
      <c r="P280" s="196">
        <f>O280*H280</f>
        <v>0</v>
      </c>
      <c r="Q280" s="196">
        <v>2.9999999999999997E-4</v>
      </c>
      <c r="R280" s="196">
        <f>Q280*H280</f>
        <v>5.2019999999999992E-3</v>
      </c>
      <c r="S280" s="196">
        <v>0</v>
      </c>
      <c r="T280" s="197">
        <f>S280*H280</f>
        <v>0</v>
      </c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R280" s="198" t="s">
        <v>209</v>
      </c>
      <c r="AT280" s="198" t="s">
        <v>134</v>
      </c>
      <c r="AU280" s="198" t="s">
        <v>139</v>
      </c>
      <c r="AY280" s="17" t="s">
        <v>131</v>
      </c>
      <c r="BE280" s="199">
        <f>IF(N280="základní",J280,0)</f>
        <v>0</v>
      </c>
      <c r="BF280" s="199">
        <f>IF(N280="snížená",J280,0)</f>
        <v>0</v>
      </c>
      <c r="BG280" s="199">
        <f>IF(N280="zákl. přenesená",J280,0)</f>
        <v>0</v>
      </c>
      <c r="BH280" s="199">
        <f>IF(N280="sníž. přenesená",J280,0)</f>
        <v>0</v>
      </c>
      <c r="BI280" s="199">
        <f>IF(N280="nulová",J280,0)</f>
        <v>0</v>
      </c>
      <c r="BJ280" s="17" t="s">
        <v>139</v>
      </c>
      <c r="BK280" s="199">
        <f>ROUND(I280*H280,2)</f>
        <v>0</v>
      </c>
      <c r="BL280" s="17" t="s">
        <v>209</v>
      </c>
      <c r="BM280" s="198" t="s">
        <v>598</v>
      </c>
    </row>
    <row r="281" spans="1:65" s="2" customFormat="1" ht="24.2" customHeight="1">
      <c r="A281" s="34"/>
      <c r="B281" s="35"/>
      <c r="C281" s="187" t="s">
        <v>599</v>
      </c>
      <c r="D281" s="187" t="s">
        <v>134</v>
      </c>
      <c r="E281" s="188" t="s">
        <v>600</v>
      </c>
      <c r="F281" s="189" t="s">
        <v>601</v>
      </c>
      <c r="G281" s="190" t="s">
        <v>137</v>
      </c>
      <c r="H281" s="191">
        <v>17.34</v>
      </c>
      <c r="I281" s="192"/>
      <c r="J281" s="191">
        <f>ROUND(I281*H281,2)</f>
        <v>0</v>
      </c>
      <c r="K281" s="193"/>
      <c r="L281" s="39"/>
      <c r="M281" s="194" t="s">
        <v>1</v>
      </c>
      <c r="N281" s="195" t="s">
        <v>41</v>
      </c>
      <c r="O281" s="71"/>
      <c r="P281" s="196">
        <f>O281*H281</f>
        <v>0</v>
      </c>
      <c r="Q281" s="196">
        <v>1.5E-3</v>
      </c>
      <c r="R281" s="196">
        <f>Q281*H281</f>
        <v>2.6010000000000002E-2</v>
      </c>
      <c r="S281" s="196">
        <v>0</v>
      </c>
      <c r="T281" s="197">
        <f>S281*H281</f>
        <v>0</v>
      </c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R281" s="198" t="s">
        <v>209</v>
      </c>
      <c r="AT281" s="198" t="s">
        <v>134</v>
      </c>
      <c r="AU281" s="198" t="s">
        <v>139</v>
      </c>
      <c r="AY281" s="17" t="s">
        <v>131</v>
      </c>
      <c r="BE281" s="199">
        <f>IF(N281="základní",J281,0)</f>
        <v>0</v>
      </c>
      <c r="BF281" s="199">
        <f>IF(N281="snížená",J281,0)</f>
        <v>0</v>
      </c>
      <c r="BG281" s="199">
        <f>IF(N281="zákl. přenesená",J281,0)</f>
        <v>0</v>
      </c>
      <c r="BH281" s="199">
        <f>IF(N281="sníž. přenesená",J281,0)</f>
        <v>0</v>
      </c>
      <c r="BI281" s="199">
        <f>IF(N281="nulová",J281,0)</f>
        <v>0</v>
      </c>
      <c r="BJ281" s="17" t="s">
        <v>139</v>
      </c>
      <c r="BK281" s="199">
        <f>ROUND(I281*H281,2)</f>
        <v>0</v>
      </c>
      <c r="BL281" s="17" t="s">
        <v>209</v>
      </c>
      <c r="BM281" s="198" t="s">
        <v>602</v>
      </c>
    </row>
    <row r="282" spans="1:65" s="2" customFormat="1" ht="14.45" customHeight="1">
      <c r="A282" s="34"/>
      <c r="B282" s="35"/>
      <c r="C282" s="187" t="s">
        <v>603</v>
      </c>
      <c r="D282" s="187" t="s">
        <v>134</v>
      </c>
      <c r="E282" s="188" t="s">
        <v>604</v>
      </c>
      <c r="F282" s="189" t="s">
        <v>605</v>
      </c>
      <c r="G282" s="190" t="s">
        <v>167</v>
      </c>
      <c r="H282" s="191">
        <v>6</v>
      </c>
      <c r="I282" s="192"/>
      <c r="J282" s="191">
        <f>ROUND(I282*H282,2)</f>
        <v>0</v>
      </c>
      <c r="K282" s="193"/>
      <c r="L282" s="39"/>
      <c r="M282" s="194" t="s">
        <v>1</v>
      </c>
      <c r="N282" s="195" t="s">
        <v>41</v>
      </c>
      <c r="O282" s="71"/>
      <c r="P282" s="196">
        <f>O282*H282</f>
        <v>0</v>
      </c>
      <c r="Q282" s="196">
        <v>2.1000000000000001E-4</v>
      </c>
      <c r="R282" s="196">
        <f>Q282*H282</f>
        <v>1.2600000000000001E-3</v>
      </c>
      <c r="S282" s="196">
        <v>0</v>
      </c>
      <c r="T282" s="197">
        <f>S282*H282</f>
        <v>0</v>
      </c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R282" s="198" t="s">
        <v>209</v>
      </c>
      <c r="AT282" s="198" t="s">
        <v>134</v>
      </c>
      <c r="AU282" s="198" t="s">
        <v>139</v>
      </c>
      <c r="AY282" s="17" t="s">
        <v>131</v>
      </c>
      <c r="BE282" s="199">
        <f>IF(N282="základní",J282,0)</f>
        <v>0</v>
      </c>
      <c r="BF282" s="199">
        <f>IF(N282="snížená",J282,0)</f>
        <v>0</v>
      </c>
      <c r="BG282" s="199">
        <f>IF(N282="zákl. přenesená",J282,0)</f>
        <v>0</v>
      </c>
      <c r="BH282" s="199">
        <f>IF(N282="sníž. přenesená",J282,0)</f>
        <v>0</v>
      </c>
      <c r="BI282" s="199">
        <f>IF(N282="nulová",J282,0)</f>
        <v>0</v>
      </c>
      <c r="BJ282" s="17" t="s">
        <v>139</v>
      </c>
      <c r="BK282" s="199">
        <f>ROUND(I282*H282,2)</f>
        <v>0</v>
      </c>
      <c r="BL282" s="17" t="s">
        <v>209</v>
      </c>
      <c r="BM282" s="198" t="s">
        <v>606</v>
      </c>
    </row>
    <row r="283" spans="1:65" s="2" customFormat="1" ht="14.45" customHeight="1">
      <c r="A283" s="34"/>
      <c r="B283" s="35"/>
      <c r="C283" s="187" t="s">
        <v>607</v>
      </c>
      <c r="D283" s="187" t="s">
        <v>134</v>
      </c>
      <c r="E283" s="188" t="s">
        <v>608</v>
      </c>
      <c r="F283" s="189" t="s">
        <v>609</v>
      </c>
      <c r="G283" s="190" t="s">
        <v>167</v>
      </c>
      <c r="H283" s="191">
        <v>2</v>
      </c>
      <c r="I283" s="192"/>
      <c r="J283" s="191">
        <f>ROUND(I283*H283,2)</f>
        <v>0</v>
      </c>
      <c r="K283" s="193"/>
      <c r="L283" s="39"/>
      <c r="M283" s="194" t="s">
        <v>1</v>
      </c>
      <c r="N283" s="195" t="s">
        <v>41</v>
      </c>
      <c r="O283" s="71"/>
      <c r="P283" s="196">
        <f>O283*H283</f>
        <v>0</v>
      </c>
      <c r="Q283" s="196">
        <v>2.0000000000000001E-4</v>
      </c>
      <c r="R283" s="196">
        <f>Q283*H283</f>
        <v>4.0000000000000002E-4</v>
      </c>
      <c r="S283" s="196">
        <v>0</v>
      </c>
      <c r="T283" s="197">
        <f>S283*H283</f>
        <v>0</v>
      </c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R283" s="198" t="s">
        <v>209</v>
      </c>
      <c r="AT283" s="198" t="s">
        <v>134</v>
      </c>
      <c r="AU283" s="198" t="s">
        <v>139</v>
      </c>
      <c r="AY283" s="17" t="s">
        <v>131</v>
      </c>
      <c r="BE283" s="199">
        <f>IF(N283="základní",J283,0)</f>
        <v>0</v>
      </c>
      <c r="BF283" s="199">
        <f>IF(N283="snížená",J283,0)</f>
        <v>0</v>
      </c>
      <c r="BG283" s="199">
        <f>IF(N283="zákl. přenesená",J283,0)</f>
        <v>0</v>
      </c>
      <c r="BH283" s="199">
        <f>IF(N283="sníž. přenesená",J283,0)</f>
        <v>0</v>
      </c>
      <c r="BI283" s="199">
        <f>IF(N283="nulová",J283,0)</f>
        <v>0</v>
      </c>
      <c r="BJ283" s="17" t="s">
        <v>139</v>
      </c>
      <c r="BK283" s="199">
        <f>ROUND(I283*H283,2)</f>
        <v>0</v>
      </c>
      <c r="BL283" s="17" t="s">
        <v>209</v>
      </c>
      <c r="BM283" s="198" t="s">
        <v>610</v>
      </c>
    </row>
    <row r="284" spans="1:65" s="2" customFormat="1" ht="24.2" customHeight="1">
      <c r="A284" s="34"/>
      <c r="B284" s="35"/>
      <c r="C284" s="187" t="s">
        <v>611</v>
      </c>
      <c r="D284" s="187" t="s">
        <v>134</v>
      </c>
      <c r="E284" s="188" t="s">
        <v>612</v>
      </c>
      <c r="F284" s="189" t="s">
        <v>613</v>
      </c>
      <c r="G284" s="190" t="s">
        <v>195</v>
      </c>
      <c r="H284" s="191">
        <v>11.2</v>
      </c>
      <c r="I284" s="192"/>
      <c r="J284" s="191">
        <f>ROUND(I284*H284,2)</f>
        <v>0</v>
      </c>
      <c r="K284" s="193"/>
      <c r="L284" s="39"/>
      <c r="M284" s="194" t="s">
        <v>1</v>
      </c>
      <c r="N284" s="195" t="s">
        <v>41</v>
      </c>
      <c r="O284" s="71"/>
      <c r="P284" s="196">
        <f>O284*H284</f>
        <v>0</v>
      </c>
      <c r="Q284" s="196">
        <v>3.2000000000000003E-4</v>
      </c>
      <c r="R284" s="196">
        <f>Q284*H284</f>
        <v>3.5839999999999999E-3</v>
      </c>
      <c r="S284" s="196">
        <v>0</v>
      </c>
      <c r="T284" s="197">
        <f>S284*H284</f>
        <v>0</v>
      </c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R284" s="198" t="s">
        <v>209</v>
      </c>
      <c r="AT284" s="198" t="s">
        <v>134</v>
      </c>
      <c r="AU284" s="198" t="s">
        <v>139</v>
      </c>
      <c r="AY284" s="17" t="s">
        <v>131</v>
      </c>
      <c r="BE284" s="199">
        <f>IF(N284="základní",J284,0)</f>
        <v>0</v>
      </c>
      <c r="BF284" s="199">
        <f>IF(N284="snížená",J284,0)</f>
        <v>0</v>
      </c>
      <c r="BG284" s="199">
        <f>IF(N284="zákl. přenesená",J284,0)</f>
        <v>0</v>
      </c>
      <c r="BH284" s="199">
        <f>IF(N284="sníž. přenesená",J284,0)</f>
        <v>0</v>
      </c>
      <c r="BI284" s="199">
        <f>IF(N284="nulová",J284,0)</f>
        <v>0</v>
      </c>
      <c r="BJ284" s="17" t="s">
        <v>139</v>
      </c>
      <c r="BK284" s="199">
        <f>ROUND(I284*H284,2)</f>
        <v>0</v>
      </c>
      <c r="BL284" s="17" t="s">
        <v>209</v>
      </c>
      <c r="BM284" s="198" t="s">
        <v>614</v>
      </c>
    </row>
    <row r="285" spans="1:65" s="14" customFormat="1" ht="11.25">
      <c r="B285" s="211"/>
      <c r="C285" s="212"/>
      <c r="D285" s="202" t="s">
        <v>141</v>
      </c>
      <c r="E285" s="213" t="s">
        <v>1</v>
      </c>
      <c r="F285" s="214" t="s">
        <v>615</v>
      </c>
      <c r="G285" s="212"/>
      <c r="H285" s="215">
        <v>11.2</v>
      </c>
      <c r="I285" s="216"/>
      <c r="J285" s="212"/>
      <c r="K285" s="212"/>
      <c r="L285" s="217"/>
      <c r="M285" s="218"/>
      <c r="N285" s="219"/>
      <c r="O285" s="219"/>
      <c r="P285" s="219"/>
      <c r="Q285" s="219"/>
      <c r="R285" s="219"/>
      <c r="S285" s="219"/>
      <c r="T285" s="220"/>
      <c r="AT285" s="221" t="s">
        <v>141</v>
      </c>
      <c r="AU285" s="221" t="s">
        <v>139</v>
      </c>
      <c r="AV285" s="14" t="s">
        <v>139</v>
      </c>
      <c r="AW285" s="14" t="s">
        <v>32</v>
      </c>
      <c r="AX285" s="14" t="s">
        <v>83</v>
      </c>
      <c r="AY285" s="221" t="s">
        <v>131</v>
      </c>
    </row>
    <row r="286" spans="1:65" s="2" customFormat="1" ht="14.45" customHeight="1">
      <c r="A286" s="34"/>
      <c r="B286" s="35"/>
      <c r="C286" s="187" t="s">
        <v>616</v>
      </c>
      <c r="D286" s="187" t="s">
        <v>134</v>
      </c>
      <c r="E286" s="188" t="s">
        <v>617</v>
      </c>
      <c r="F286" s="189" t="s">
        <v>618</v>
      </c>
      <c r="G286" s="190" t="s">
        <v>137</v>
      </c>
      <c r="H286" s="191">
        <v>17.34</v>
      </c>
      <c r="I286" s="192"/>
      <c r="J286" s="191">
        <f>ROUND(I286*H286,2)</f>
        <v>0</v>
      </c>
      <c r="K286" s="193"/>
      <c r="L286" s="39"/>
      <c r="M286" s="194" t="s">
        <v>1</v>
      </c>
      <c r="N286" s="195" t="s">
        <v>41</v>
      </c>
      <c r="O286" s="71"/>
      <c r="P286" s="196">
        <f>O286*H286</f>
        <v>0</v>
      </c>
      <c r="Q286" s="196">
        <v>4.4999999999999997E-3</v>
      </c>
      <c r="R286" s="196">
        <f>Q286*H286</f>
        <v>7.8029999999999988E-2</v>
      </c>
      <c r="S286" s="196">
        <v>0</v>
      </c>
      <c r="T286" s="197">
        <f>S286*H286</f>
        <v>0</v>
      </c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R286" s="198" t="s">
        <v>209</v>
      </c>
      <c r="AT286" s="198" t="s">
        <v>134</v>
      </c>
      <c r="AU286" s="198" t="s">
        <v>139</v>
      </c>
      <c r="AY286" s="17" t="s">
        <v>131</v>
      </c>
      <c r="BE286" s="199">
        <f>IF(N286="základní",J286,0)</f>
        <v>0</v>
      </c>
      <c r="BF286" s="199">
        <f>IF(N286="snížená",J286,0)</f>
        <v>0</v>
      </c>
      <c r="BG286" s="199">
        <f>IF(N286="zákl. přenesená",J286,0)</f>
        <v>0</v>
      </c>
      <c r="BH286" s="199">
        <f>IF(N286="sníž. přenesená",J286,0)</f>
        <v>0</v>
      </c>
      <c r="BI286" s="199">
        <f>IF(N286="nulová",J286,0)</f>
        <v>0</v>
      </c>
      <c r="BJ286" s="17" t="s">
        <v>139</v>
      </c>
      <c r="BK286" s="199">
        <f>ROUND(I286*H286,2)</f>
        <v>0</v>
      </c>
      <c r="BL286" s="17" t="s">
        <v>209</v>
      </c>
      <c r="BM286" s="198" t="s">
        <v>619</v>
      </c>
    </row>
    <row r="287" spans="1:65" s="2" customFormat="1" ht="37.9" customHeight="1">
      <c r="A287" s="34"/>
      <c r="B287" s="35"/>
      <c r="C287" s="187" t="s">
        <v>620</v>
      </c>
      <c r="D287" s="187" t="s">
        <v>134</v>
      </c>
      <c r="E287" s="188" t="s">
        <v>621</v>
      </c>
      <c r="F287" s="189" t="s">
        <v>622</v>
      </c>
      <c r="G287" s="190" t="s">
        <v>137</v>
      </c>
      <c r="H287" s="191">
        <v>20.239999999999998</v>
      </c>
      <c r="I287" s="192"/>
      <c r="J287" s="191">
        <f>ROUND(I287*H287,2)</f>
        <v>0</v>
      </c>
      <c r="K287" s="193"/>
      <c r="L287" s="39"/>
      <c r="M287" s="194" t="s">
        <v>1</v>
      </c>
      <c r="N287" s="195" t="s">
        <v>41</v>
      </c>
      <c r="O287" s="71"/>
      <c r="P287" s="196">
        <f>O287*H287</f>
        <v>0</v>
      </c>
      <c r="Q287" s="196">
        <v>8.9999999999999993E-3</v>
      </c>
      <c r="R287" s="196">
        <f>Q287*H287</f>
        <v>0.18215999999999996</v>
      </c>
      <c r="S287" s="196">
        <v>0</v>
      </c>
      <c r="T287" s="197">
        <f>S287*H287</f>
        <v>0</v>
      </c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R287" s="198" t="s">
        <v>209</v>
      </c>
      <c r="AT287" s="198" t="s">
        <v>134</v>
      </c>
      <c r="AU287" s="198" t="s">
        <v>139</v>
      </c>
      <c r="AY287" s="17" t="s">
        <v>131</v>
      </c>
      <c r="BE287" s="199">
        <f>IF(N287="základní",J287,0)</f>
        <v>0</v>
      </c>
      <c r="BF287" s="199">
        <f>IF(N287="snížená",J287,0)</f>
        <v>0</v>
      </c>
      <c r="BG287" s="199">
        <f>IF(N287="zákl. přenesená",J287,0)</f>
        <v>0</v>
      </c>
      <c r="BH287" s="199">
        <f>IF(N287="sníž. přenesená",J287,0)</f>
        <v>0</v>
      </c>
      <c r="BI287" s="199">
        <f>IF(N287="nulová",J287,0)</f>
        <v>0</v>
      </c>
      <c r="BJ287" s="17" t="s">
        <v>139</v>
      </c>
      <c r="BK287" s="199">
        <f>ROUND(I287*H287,2)</f>
        <v>0</v>
      </c>
      <c r="BL287" s="17" t="s">
        <v>209</v>
      </c>
      <c r="BM287" s="198" t="s">
        <v>623</v>
      </c>
    </row>
    <row r="288" spans="1:65" s="13" customFormat="1" ht="11.25">
      <c r="B288" s="200"/>
      <c r="C288" s="201"/>
      <c r="D288" s="202" t="s">
        <v>141</v>
      </c>
      <c r="E288" s="203" t="s">
        <v>1</v>
      </c>
      <c r="F288" s="204" t="s">
        <v>624</v>
      </c>
      <c r="G288" s="201"/>
      <c r="H288" s="203" t="s">
        <v>1</v>
      </c>
      <c r="I288" s="205"/>
      <c r="J288" s="201"/>
      <c r="K288" s="201"/>
      <c r="L288" s="206"/>
      <c r="M288" s="207"/>
      <c r="N288" s="208"/>
      <c r="O288" s="208"/>
      <c r="P288" s="208"/>
      <c r="Q288" s="208"/>
      <c r="R288" s="208"/>
      <c r="S288" s="208"/>
      <c r="T288" s="209"/>
      <c r="AT288" s="210" t="s">
        <v>141</v>
      </c>
      <c r="AU288" s="210" t="s">
        <v>139</v>
      </c>
      <c r="AV288" s="13" t="s">
        <v>83</v>
      </c>
      <c r="AW288" s="13" t="s">
        <v>32</v>
      </c>
      <c r="AX288" s="13" t="s">
        <v>75</v>
      </c>
      <c r="AY288" s="210" t="s">
        <v>131</v>
      </c>
    </row>
    <row r="289" spans="1:65" s="14" customFormat="1" ht="11.25">
      <c r="B289" s="211"/>
      <c r="C289" s="212"/>
      <c r="D289" s="202" t="s">
        <v>141</v>
      </c>
      <c r="E289" s="213" t="s">
        <v>1</v>
      </c>
      <c r="F289" s="214" t="s">
        <v>625</v>
      </c>
      <c r="G289" s="212"/>
      <c r="H289" s="215">
        <v>5.16</v>
      </c>
      <c r="I289" s="216"/>
      <c r="J289" s="212"/>
      <c r="K289" s="212"/>
      <c r="L289" s="217"/>
      <c r="M289" s="218"/>
      <c r="N289" s="219"/>
      <c r="O289" s="219"/>
      <c r="P289" s="219"/>
      <c r="Q289" s="219"/>
      <c r="R289" s="219"/>
      <c r="S289" s="219"/>
      <c r="T289" s="220"/>
      <c r="AT289" s="221" t="s">
        <v>141</v>
      </c>
      <c r="AU289" s="221" t="s">
        <v>139</v>
      </c>
      <c r="AV289" s="14" t="s">
        <v>139</v>
      </c>
      <c r="AW289" s="14" t="s">
        <v>32</v>
      </c>
      <c r="AX289" s="14" t="s">
        <v>75</v>
      </c>
      <c r="AY289" s="221" t="s">
        <v>131</v>
      </c>
    </row>
    <row r="290" spans="1:65" s="14" customFormat="1" ht="11.25">
      <c r="B290" s="211"/>
      <c r="C290" s="212"/>
      <c r="D290" s="202" t="s">
        <v>141</v>
      </c>
      <c r="E290" s="213" t="s">
        <v>1</v>
      </c>
      <c r="F290" s="214" t="s">
        <v>626</v>
      </c>
      <c r="G290" s="212"/>
      <c r="H290" s="215">
        <v>12.48</v>
      </c>
      <c r="I290" s="216"/>
      <c r="J290" s="212"/>
      <c r="K290" s="212"/>
      <c r="L290" s="217"/>
      <c r="M290" s="218"/>
      <c r="N290" s="219"/>
      <c r="O290" s="219"/>
      <c r="P290" s="219"/>
      <c r="Q290" s="219"/>
      <c r="R290" s="219"/>
      <c r="S290" s="219"/>
      <c r="T290" s="220"/>
      <c r="AT290" s="221" t="s">
        <v>141</v>
      </c>
      <c r="AU290" s="221" t="s">
        <v>139</v>
      </c>
      <c r="AV290" s="14" t="s">
        <v>139</v>
      </c>
      <c r="AW290" s="14" t="s">
        <v>32</v>
      </c>
      <c r="AX290" s="14" t="s">
        <v>75</v>
      </c>
      <c r="AY290" s="221" t="s">
        <v>131</v>
      </c>
    </row>
    <row r="291" spans="1:65" s="14" customFormat="1" ht="11.25">
      <c r="B291" s="211"/>
      <c r="C291" s="212"/>
      <c r="D291" s="202" t="s">
        <v>141</v>
      </c>
      <c r="E291" s="213" t="s">
        <v>1</v>
      </c>
      <c r="F291" s="214" t="s">
        <v>627</v>
      </c>
      <c r="G291" s="212"/>
      <c r="H291" s="215">
        <v>2.6</v>
      </c>
      <c r="I291" s="216"/>
      <c r="J291" s="212"/>
      <c r="K291" s="212"/>
      <c r="L291" s="217"/>
      <c r="M291" s="218"/>
      <c r="N291" s="219"/>
      <c r="O291" s="219"/>
      <c r="P291" s="219"/>
      <c r="Q291" s="219"/>
      <c r="R291" s="219"/>
      <c r="S291" s="219"/>
      <c r="T291" s="220"/>
      <c r="AT291" s="221" t="s">
        <v>141</v>
      </c>
      <c r="AU291" s="221" t="s">
        <v>139</v>
      </c>
      <c r="AV291" s="14" t="s">
        <v>139</v>
      </c>
      <c r="AW291" s="14" t="s">
        <v>32</v>
      </c>
      <c r="AX291" s="14" t="s">
        <v>75</v>
      </c>
      <c r="AY291" s="221" t="s">
        <v>131</v>
      </c>
    </row>
    <row r="292" spans="1:65" s="15" customFormat="1" ht="11.25">
      <c r="B292" s="232"/>
      <c r="C292" s="233"/>
      <c r="D292" s="202" t="s">
        <v>141</v>
      </c>
      <c r="E292" s="234" t="s">
        <v>1</v>
      </c>
      <c r="F292" s="235" t="s">
        <v>628</v>
      </c>
      <c r="G292" s="233"/>
      <c r="H292" s="236">
        <v>20.239999999999998</v>
      </c>
      <c r="I292" s="237"/>
      <c r="J292" s="233"/>
      <c r="K292" s="233"/>
      <c r="L292" s="238"/>
      <c r="M292" s="239"/>
      <c r="N292" s="240"/>
      <c r="O292" s="240"/>
      <c r="P292" s="240"/>
      <c r="Q292" s="240"/>
      <c r="R292" s="240"/>
      <c r="S292" s="240"/>
      <c r="T292" s="241"/>
      <c r="AT292" s="242" t="s">
        <v>141</v>
      </c>
      <c r="AU292" s="242" t="s">
        <v>139</v>
      </c>
      <c r="AV292" s="15" t="s">
        <v>138</v>
      </c>
      <c r="AW292" s="15" t="s">
        <v>32</v>
      </c>
      <c r="AX292" s="15" t="s">
        <v>83</v>
      </c>
      <c r="AY292" s="242" t="s">
        <v>131</v>
      </c>
    </row>
    <row r="293" spans="1:65" s="2" customFormat="1" ht="24.2" customHeight="1">
      <c r="A293" s="34"/>
      <c r="B293" s="35"/>
      <c r="C293" s="222" t="s">
        <v>629</v>
      </c>
      <c r="D293" s="222" t="s">
        <v>170</v>
      </c>
      <c r="E293" s="223" t="s">
        <v>630</v>
      </c>
      <c r="F293" s="224" t="s">
        <v>631</v>
      </c>
      <c r="G293" s="225" t="s">
        <v>137</v>
      </c>
      <c r="H293" s="226">
        <v>23.28</v>
      </c>
      <c r="I293" s="227"/>
      <c r="J293" s="226">
        <f>ROUND(I293*H293,2)</f>
        <v>0</v>
      </c>
      <c r="K293" s="228"/>
      <c r="L293" s="229"/>
      <c r="M293" s="230" t="s">
        <v>1</v>
      </c>
      <c r="N293" s="231" t="s">
        <v>41</v>
      </c>
      <c r="O293" s="71"/>
      <c r="P293" s="196">
        <f>O293*H293</f>
        <v>0</v>
      </c>
      <c r="Q293" s="196">
        <v>2.01E-2</v>
      </c>
      <c r="R293" s="196">
        <f>Q293*H293</f>
        <v>0.46792800000000001</v>
      </c>
      <c r="S293" s="196">
        <v>0</v>
      </c>
      <c r="T293" s="197">
        <f>S293*H293</f>
        <v>0</v>
      </c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R293" s="198" t="s">
        <v>242</v>
      </c>
      <c r="AT293" s="198" t="s">
        <v>170</v>
      </c>
      <c r="AU293" s="198" t="s">
        <v>139</v>
      </c>
      <c r="AY293" s="17" t="s">
        <v>131</v>
      </c>
      <c r="BE293" s="199">
        <f>IF(N293="základní",J293,0)</f>
        <v>0</v>
      </c>
      <c r="BF293" s="199">
        <f>IF(N293="snížená",J293,0)</f>
        <v>0</v>
      </c>
      <c r="BG293" s="199">
        <f>IF(N293="zákl. přenesená",J293,0)</f>
        <v>0</v>
      </c>
      <c r="BH293" s="199">
        <f>IF(N293="sníž. přenesená",J293,0)</f>
        <v>0</v>
      </c>
      <c r="BI293" s="199">
        <f>IF(N293="nulová",J293,0)</f>
        <v>0</v>
      </c>
      <c r="BJ293" s="17" t="s">
        <v>139</v>
      </c>
      <c r="BK293" s="199">
        <f>ROUND(I293*H293,2)</f>
        <v>0</v>
      </c>
      <c r="BL293" s="17" t="s">
        <v>209</v>
      </c>
      <c r="BM293" s="198" t="s">
        <v>632</v>
      </c>
    </row>
    <row r="294" spans="1:65" s="14" customFormat="1" ht="11.25">
      <c r="B294" s="211"/>
      <c r="C294" s="212"/>
      <c r="D294" s="202" t="s">
        <v>141</v>
      </c>
      <c r="E294" s="212"/>
      <c r="F294" s="214" t="s">
        <v>633</v>
      </c>
      <c r="G294" s="212"/>
      <c r="H294" s="215">
        <v>23.28</v>
      </c>
      <c r="I294" s="216"/>
      <c r="J294" s="212"/>
      <c r="K294" s="212"/>
      <c r="L294" s="217"/>
      <c r="M294" s="218"/>
      <c r="N294" s="219"/>
      <c r="O294" s="219"/>
      <c r="P294" s="219"/>
      <c r="Q294" s="219"/>
      <c r="R294" s="219"/>
      <c r="S294" s="219"/>
      <c r="T294" s="220"/>
      <c r="AT294" s="221" t="s">
        <v>141</v>
      </c>
      <c r="AU294" s="221" t="s">
        <v>139</v>
      </c>
      <c r="AV294" s="14" t="s">
        <v>139</v>
      </c>
      <c r="AW294" s="14" t="s">
        <v>4</v>
      </c>
      <c r="AX294" s="14" t="s">
        <v>83</v>
      </c>
      <c r="AY294" s="221" t="s">
        <v>131</v>
      </c>
    </row>
    <row r="295" spans="1:65" s="2" customFormat="1" ht="14.45" customHeight="1">
      <c r="A295" s="34"/>
      <c r="B295" s="35"/>
      <c r="C295" s="187" t="s">
        <v>634</v>
      </c>
      <c r="D295" s="187" t="s">
        <v>134</v>
      </c>
      <c r="E295" s="188" t="s">
        <v>635</v>
      </c>
      <c r="F295" s="189" t="s">
        <v>636</v>
      </c>
      <c r="G295" s="190" t="s">
        <v>195</v>
      </c>
      <c r="H295" s="191">
        <v>16.2</v>
      </c>
      <c r="I295" s="192"/>
      <c r="J295" s="191">
        <f>ROUND(I295*H295,2)</f>
        <v>0</v>
      </c>
      <c r="K295" s="193"/>
      <c r="L295" s="39"/>
      <c r="M295" s="194" t="s">
        <v>1</v>
      </c>
      <c r="N295" s="195" t="s">
        <v>41</v>
      </c>
      <c r="O295" s="71"/>
      <c r="P295" s="196">
        <f>O295*H295</f>
        <v>0</v>
      </c>
      <c r="Q295" s="196">
        <v>3.0000000000000001E-5</v>
      </c>
      <c r="R295" s="196">
        <f>Q295*H295</f>
        <v>4.86E-4</v>
      </c>
      <c r="S295" s="196">
        <v>0</v>
      </c>
      <c r="T295" s="197">
        <f>S295*H295</f>
        <v>0</v>
      </c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R295" s="198" t="s">
        <v>209</v>
      </c>
      <c r="AT295" s="198" t="s">
        <v>134</v>
      </c>
      <c r="AU295" s="198" t="s">
        <v>139</v>
      </c>
      <c r="AY295" s="17" t="s">
        <v>131</v>
      </c>
      <c r="BE295" s="199">
        <f>IF(N295="základní",J295,0)</f>
        <v>0</v>
      </c>
      <c r="BF295" s="199">
        <f>IF(N295="snížená",J295,0)</f>
        <v>0</v>
      </c>
      <c r="BG295" s="199">
        <f>IF(N295="zákl. přenesená",J295,0)</f>
        <v>0</v>
      </c>
      <c r="BH295" s="199">
        <f>IF(N295="sníž. přenesená",J295,0)</f>
        <v>0</v>
      </c>
      <c r="BI295" s="199">
        <f>IF(N295="nulová",J295,0)</f>
        <v>0</v>
      </c>
      <c r="BJ295" s="17" t="s">
        <v>139</v>
      </c>
      <c r="BK295" s="199">
        <f>ROUND(I295*H295,2)</f>
        <v>0</v>
      </c>
      <c r="BL295" s="17" t="s">
        <v>209</v>
      </c>
      <c r="BM295" s="198" t="s">
        <v>637</v>
      </c>
    </row>
    <row r="296" spans="1:65" s="13" customFormat="1" ht="11.25">
      <c r="B296" s="200"/>
      <c r="C296" s="201"/>
      <c r="D296" s="202" t="s">
        <v>141</v>
      </c>
      <c r="E296" s="203" t="s">
        <v>1</v>
      </c>
      <c r="F296" s="204" t="s">
        <v>638</v>
      </c>
      <c r="G296" s="201"/>
      <c r="H296" s="203" t="s">
        <v>1</v>
      </c>
      <c r="I296" s="205"/>
      <c r="J296" s="201"/>
      <c r="K296" s="201"/>
      <c r="L296" s="206"/>
      <c r="M296" s="207"/>
      <c r="N296" s="208"/>
      <c r="O296" s="208"/>
      <c r="P296" s="208"/>
      <c r="Q296" s="208"/>
      <c r="R296" s="208"/>
      <c r="S296" s="208"/>
      <c r="T296" s="209"/>
      <c r="AT296" s="210" t="s">
        <v>141</v>
      </c>
      <c r="AU296" s="210" t="s">
        <v>139</v>
      </c>
      <c r="AV296" s="13" t="s">
        <v>83</v>
      </c>
      <c r="AW296" s="13" t="s">
        <v>32</v>
      </c>
      <c r="AX296" s="13" t="s">
        <v>75</v>
      </c>
      <c r="AY296" s="210" t="s">
        <v>131</v>
      </c>
    </row>
    <row r="297" spans="1:65" s="14" customFormat="1" ht="11.25">
      <c r="B297" s="211"/>
      <c r="C297" s="212"/>
      <c r="D297" s="202" t="s">
        <v>141</v>
      </c>
      <c r="E297" s="213" t="s">
        <v>1</v>
      </c>
      <c r="F297" s="214" t="s">
        <v>639</v>
      </c>
      <c r="G297" s="212"/>
      <c r="H297" s="215">
        <v>11.3</v>
      </c>
      <c r="I297" s="216"/>
      <c r="J297" s="212"/>
      <c r="K297" s="212"/>
      <c r="L297" s="217"/>
      <c r="M297" s="218"/>
      <c r="N297" s="219"/>
      <c r="O297" s="219"/>
      <c r="P297" s="219"/>
      <c r="Q297" s="219"/>
      <c r="R297" s="219"/>
      <c r="S297" s="219"/>
      <c r="T297" s="220"/>
      <c r="AT297" s="221" t="s">
        <v>141</v>
      </c>
      <c r="AU297" s="221" t="s">
        <v>139</v>
      </c>
      <c r="AV297" s="14" t="s">
        <v>139</v>
      </c>
      <c r="AW297" s="14" t="s">
        <v>32</v>
      </c>
      <c r="AX297" s="14" t="s">
        <v>75</v>
      </c>
      <c r="AY297" s="221" t="s">
        <v>131</v>
      </c>
    </row>
    <row r="298" spans="1:65" s="13" customFormat="1" ht="11.25">
      <c r="B298" s="200"/>
      <c r="C298" s="201"/>
      <c r="D298" s="202" t="s">
        <v>141</v>
      </c>
      <c r="E298" s="203" t="s">
        <v>1</v>
      </c>
      <c r="F298" s="204" t="s">
        <v>640</v>
      </c>
      <c r="G298" s="201"/>
      <c r="H298" s="203" t="s">
        <v>1</v>
      </c>
      <c r="I298" s="205"/>
      <c r="J298" s="201"/>
      <c r="K298" s="201"/>
      <c r="L298" s="206"/>
      <c r="M298" s="207"/>
      <c r="N298" s="208"/>
      <c r="O298" s="208"/>
      <c r="P298" s="208"/>
      <c r="Q298" s="208"/>
      <c r="R298" s="208"/>
      <c r="S298" s="208"/>
      <c r="T298" s="209"/>
      <c r="AT298" s="210" t="s">
        <v>141</v>
      </c>
      <c r="AU298" s="210" t="s">
        <v>139</v>
      </c>
      <c r="AV298" s="13" t="s">
        <v>83</v>
      </c>
      <c r="AW298" s="13" t="s">
        <v>32</v>
      </c>
      <c r="AX298" s="13" t="s">
        <v>75</v>
      </c>
      <c r="AY298" s="210" t="s">
        <v>131</v>
      </c>
    </row>
    <row r="299" spans="1:65" s="14" customFormat="1" ht="11.25">
      <c r="B299" s="211"/>
      <c r="C299" s="212"/>
      <c r="D299" s="202" t="s">
        <v>141</v>
      </c>
      <c r="E299" s="213" t="s">
        <v>1</v>
      </c>
      <c r="F299" s="214" t="s">
        <v>641</v>
      </c>
      <c r="G299" s="212"/>
      <c r="H299" s="215">
        <v>4.9000000000000004</v>
      </c>
      <c r="I299" s="216"/>
      <c r="J299" s="212"/>
      <c r="K299" s="212"/>
      <c r="L299" s="217"/>
      <c r="M299" s="218"/>
      <c r="N299" s="219"/>
      <c r="O299" s="219"/>
      <c r="P299" s="219"/>
      <c r="Q299" s="219"/>
      <c r="R299" s="219"/>
      <c r="S299" s="219"/>
      <c r="T299" s="220"/>
      <c r="AT299" s="221" t="s">
        <v>141</v>
      </c>
      <c r="AU299" s="221" t="s">
        <v>139</v>
      </c>
      <c r="AV299" s="14" t="s">
        <v>139</v>
      </c>
      <c r="AW299" s="14" t="s">
        <v>32</v>
      </c>
      <c r="AX299" s="14" t="s">
        <v>75</v>
      </c>
      <c r="AY299" s="221" t="s">
        <v>131</v>
      </c>
    </row>
    <row r="300" spans="1:65" s="15" customFormat="1" ht="11.25">
      <c r="B300" s="232"/>
      <c r="C300" s="233"/>
      <c r="D300" s="202" t="s">
        <v>141</v>
      </c>
      <c r="E300" s="234" t="s">
        <v>1</v>
      </c>
      <c r="F300" s="235" t="s">
        <v>628</v>
      </c>
      <c r="G300" s="233"/>
      <c r="H300" s="236">
        <v>16.2</v>
      </c>
      <c r="I300" s="237"/>
      <c r="J300" s="233"/>
      <c r="K300" s="233"/>
      <c r="L300" s="238"/>
      <c r="M300" s="239"/>
      <c r="N300" s="240"/>
      <c r="O300" s="240"/>
      <c r="P300" s="240"/>
      <c r="Q300" s="240"/>
      <c r="R300" s="240"/>
      <c r="S300" s="240"/>
      <c r="T300" s="241"/>
      <c r="AT300" s="242" t="s">
        <v>141</v>
      </c>
      <c r="AU300" s="242" t="s">
        <v>139</v>
      </c>
      <c r="AV300" s="15" t="s">
        <v>138</v>
      </c>
      <c r="AW300" s="15" t="s">
        <v>32</v>
      </c>
      <c r="AX300" s="15" t="s">
        <v>83</v>
      </c>
      <c r="AY300" s="242" t="s">
        <v>131</v>
      </c>
    </row>
    <row r="301" spans="1:65" s="2" customFormat="1" ht="24.2" customHeight="1">
      <c r="A301" s="34"/>
      <c r="B301" s="35"/>
      <c r="C301" s="187" t="s">
        <v>642</v>
      </c>
      <c r="D301" s="187" t="s">
        <v>134</v>
      </c>
      <c r="E301" s="188" t="s">
        <v>643</v>
      </c>
      <c r="F301" s="189" t="s">
        <v>644</v>
      </c>
      <c r="G301" s="190" t="s">
        <v>204</v>
      </c>
      <c r="H301" s="191">
        <v>0.77</v>
      </c>
      <c r="I301" s="192"/>
      <c r="J301" s="191">
        <f>ROUND(I301*H301,2)</f>
        <v>0</v>
      </c>
      <c r="K301" s="193"/>
      <c r="L301" s="39"/>
      <c r="M301" s="194" t="s">
        <v>1</v>
      </c>
      <c r="N301" s="195" t="s">
        <v>41</v>
      </c>
      <c r="O301" s="71"/>
      <c r="P301" s="196">
        <f>O301*H301</f>
        <v>0</v>
      </c>
      <c r="Q301" s="196">
        <v>0</v>
      </c>
      <c r="R301" s="196">
        <f>Q301*H301</f>
        <v>0</v>
      </c>
      <c r="S301" s="196">
        <v>0</v>
      </c>
      <c r="T301" s="197">
        <f>S301*H301</f>
        <v>0</v>
      </c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R301" s="198" t="s">
        <v>209</v>
      </c>
      <c r="AT301" s="198" t="s">
        <v>134</v>
      </c>
      <c r="AU301" s="198" t="s">
        <v>139</v>
      </c>
      <c r="AY301" s="17" t="s">
        <v>131</v>
      </c>
      <c r="BE301" s="199">
        <f>IF(N301="základní",J301,0)</f>
        <v>0</v>
      </c>
      <c r="BF301" s="199">
        <f>IF(N301="snížená",J301,0)</f>
        <v>0</v>
      </c>
      <c r="BG301" s="199">
        <f>IF(N301="zákl. přenesená",J301,0)</f>
        <v>0</v>
      </c>
      <c r="BH301" s="199">
        <f>IF(N301="sníž. přenesená",J301,0)</f>
        <v>0</v>
      </c>
      <c r="BI301" s="199">
        <f>IF(N301="nulová",J301,0)</f>
        <v>0</v>
      </c>
      <c r="BJ301" s="17" t="s">
        <v>139</v>
      </c>
      <c r="BK301" s="199">
        <f>ROUND(I301*H301,2)</f>
        <v>0</v>
      </c>
      <c r="BL301" s="17" t="s">
        <v>209</v>
      </c>
      <c r="BM301" s="198" t="s">
        <v>645</v>
      </c>
    </row>
    <row r="302" spans="1:65" s="12" customFormat="1" ht="22.9" customHeight="1">
      <c r="B302" s="171"/>
      <c r="C302" s="172"/>
      <c r="D302" s="173" t="s">
        <v>74</v>
      </c>
      <c r="E302" s="185" t="s">
        <v>646</v>
      </c>
      <c r="F302" s="185" t="s">
        <v>647</v>
      </c>
      <c r="G302" s="172"/>
      <c r="H302" s="172"/>
      <c r="I302" s="175"/>
      <c r="J302" s="186">
        <f>BK302</f>
        <v>0</v>
      </c>
      <c r="K302" s="172"/>
      <c r="L302" s="177"/>
      <c r="M302" s="178"/>
      <c r="N302" s="179"/>
      <c r="O302" s="179"/>
      <c r="P302" s="180">
        <f>SUM(P303:P305)</f>
        <v>0</v>
      </c>
      <c r="Q302" s="179"/>
      <c r="R302" s="180">
        <f>SUM(R303:R305)</f>
        <v>4.6099999999999995E-3</v>
      </c>
      <c r="S302" s="179"/>
      <c r="T302" s="181">
        <f>SUM(T303:T305)</f>
        <v>0</v>
      </c>
      <c r="AR302" s="182" t="s">
        <v>139</v>
      </c>
      <c r="AT302" s="183" t="s">
        <v>74</v>
      </c>
      <c r="AU302" s="183" t="s">
        <v>83</v>
      </c>
      <c r="AY302" s="182" t="s">
        <v>131</v>
      </c>
      <c r="BK302" s="184">
        <f>SUM(BK303:BK305)</f>
        <v>0</v>
      </c>
    </row>
    <row r="303" spans="1:65" s="2" customFormat="1" ht="24.2" customHeight="1">
      <c r="A303" s="34"/>
      <c r="B303" s="35"/>
      <c r="C303" s="187" t="s">
        <v>648</v>
      </c>
      <c r="D303" s="187" t="s">
        <v>134</v>
      </c>
      <c r="E303" s="188" t="s">
        <v>649</v>
      </c>
      <c r="F303" s="189" t="s">
        <v>650</v>
      </c>
      <c r="G303" s="190" t="s">
        <v>137</v>
      </c>
      <c r="H303" s="191">
        <v>12</v>
      </c>
      <c r="I303" s="192"/>
      <c r="J303" s="191">
        <f>ROUND(I303*H303,2)</f>
        <v>0</v>
      </c>
      <c r="K303" s="193"/>
      <c r="L303" s="39"/>
      <c r="M303" s="194" t="s">
        <v>1</v>
      </c>
      <c r="N303" s="195" t="s">
        <v>41</v>
      </c>
      <c r="O303" s="71"/>
      <c r="P303" s="196">
        <f>O303*H303</f>
        <v>0</v>
      </c>
      <c r="Q303" s="196">
        <v>0</v>
      </c>
      <c r="R303" s="196">
        <f>Q303*H303</f>
        <v>0</v>
      </c>
      <c r="S303" s="196">
        <v>0</v>
      </c>
      <c r="T303" s="197">
        <f>S303*H303</f>
        <v>0</v>
      </c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R303" s="198" t="s">
        <v>209</v>
      </c>
      <c r="AT303" s="198" t="s">
        <v>134</v>
      </c>
      <c r="AU303" s="198" t="s">
        <v>139</v>
      </c>
      <c r="AY303" s="17" t="s">
        <v>131</v>
      </c>
      <c r="BE303" s="199">
        <f>IF(N303="základní",J303,0)</f>
        <v>0</v>
      </c>
      <c r="BF303" s="199">
        <f>IF(N303="snížená",J303,0)</f>
        <v>0</v>
      </c>
      <c r="BG303" s="199">
        <f>IF(N303="zákl. přenesená",J303,0)</f>
        <v>0</v>
      </c>
      <c r="BH303" s="199">
        <f>IF(N303="sníž. přenesená",J303,0)</f>
        <v>0</v>
      </c>
      <c r="BI303" s="199">
        <f>IF(N303="nulová",J303,0)</f>
        <v>0</v>
      </c>
      <c r="BJ303" s="17" t="s">
        <v>139</v>
      </c>
      <c r="BK303" s="199">
        <f>ROUND(I303*H303,2)</f>
        <v>0</v>
      </c>
      <c r="BL303" s="17" t="s">
        <v>209</v>
      </c>
      <c r="BM303" s="198" t="s">
        <v>651</v>
      </c>
    </row>
    <row r="304" spans="1:65" s="2" customFormat="1" ht="24.2" customHeight="1">
      <c r="A304" s="34"/>
      <c r="B304" s="35"/>
      <c r="C304" s="187" t="s">
        <v>652</v>
      </c>
      <c r="D304" s="187" t="s">
        <v>134</v>
      </c>
      <c r="E304" s="188" t="s">
        <v>653</v>
      </c>
      <c r="F304" s="189" t="s">
        <v>654</v>
      </c>
      <c r="G304" s="190" t="s">
        <v>137</v>
      </c>
      <c r="H304" s="191">
        <v>5</v>
      </c>
      <c r="I304" s="192"/>
      <c r="J304" s="191">
        <f>ROUND(I304*H304,2)</f>
        <v>0</v>
      </c>
      <c r="K304" s="193"/>
      <c r="L304" s="39"/>
      <c r="M304" s="194" t="s">
        <v>1</v>
      </c>
      <c r="N304" s="195" t="s">
        <v>41</v>
      </c>
      <c r="O304" s="71"/>
      <c r="P304" s="196">
        <f>O304*H304</f>
        <v>0</v>
      </c>
      <c r="Q304" s="196">
        <v>2.5000000000000001E-4</v>
      </c>
      <c r="R304" s="196">
        <f>Q304*H304</f>
        <v>1.25E-3</v>
      </c>
      <c r="S304" s="196">
        <v>0</v>
      </c>
      <c r="T304" s="197">
        <f>S304*H304</f>
        <v>0</v>
      </c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R304" s="198" t="s">
        <v>209</v>
      </c>
      <c r="AT304" s="198" t="s">
        <v>134</v>
      </c>
      <c r="AU304" s="198" t="s">
        <v>139</v>
      </c>
      <c r="AY304" s="17" t="s">
        <v>131</v>
      </c>
      <c r="BE304" s="199">
        <f>IF(N304="základní",J304,0)</f>
        <v>0</v>
      </c>
      <c r="BF304" s="199">
        <f>IF(N304="snížená",J304,0)</f>
        <v>0</v>
      </c>
      <c r="BG304" s="199">
        <f>IF(N304="zákl. přenesená",J304,0)</f>
        <v>0</v>
      </c>
      <c r="BH304" s="199">
        <f>IF(N304="sníž. přenesená",J304,0)</f>
        <v>0</v>
      </c>
      <c r="BI304" s="199">
        <f>IF(N304="nulová",J304,0)</f>
        <v>0</v>
      </c>
      <c r="BJ304" s="17" t="s">
        <v>139</v>
      </c>
      <c r="BK304" s="199">
        <f>ROUND(I304*H304,2)</f>
        <v>0</v>
      </c>
      <c r="BL304" s="17" t="s">
        <v>209</v>
      </c>
      <c r="BM304" s="198" t="s">
        <v>655</v>
      </c>
    </row>
    <row r="305" spans="1:65" s="2" customFormat="1" ht="24.2" customHeight="1">
      <c r="A305" s="34"/>
      <c r="B305" s="35"/>
      <c r="C305" s="187" t="s">
        <v>656</v>
      </c>
      <c r="D305" s="187" t="s">
        <v>134</v>
      </c>
      <c r="E305" s="188" t="s">
        <v>657</v>
      </c>
      <c r="F305" s="189" t="s">
        <v>658</v>
      </c>
      <c r="G305" s="190" t="s">
        <v>137</v>
      </c>
      <c r="H305" s="191">
        <v>12</v>
      </c>
      <c r="I305" s="192"/>
      <c r="J305" s="191">
        <f>ROUND(I305*H305,2)</f>
        <v>0</v>
      </c>
      <c r="K305" s="193"/>
      <c r="L305" s="39"/>
      <c r="M305" s="243" t="s">
        <v>1</v>
      </c>
      <c r="N305" s="244" t="s">
        <v>41</v>
      </c>
      <c r="O305" s="245"/>
      <c r="P305" s="246">
        <f>O305*H305</f>
        <v>0</v>
      </c>
      <c r="Q305" s="246">
        <v>2.7999999999999998E-4</v>
      </c>
      <c r="R305" s="246">
        <f>Q305*H305</f>
        <v>3.3599999999999997E-3</v>
      </c>
      <c r="S305" s="246">
        <v>0</v>
      </c>
      <c r="T305" s="247">
        <f>S305*H305</f>
        <v>0</v>
      </c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R305" s="198" t="s">
        <v>209</v>
      </c>
      <c r="AT305" s="198" t="s">
        <v>134</v>
      </c>
      <c r="AU305" s="198" t="s">
        <v>139</v>
      </c>
      <c r="AY305" s="17" t="s">
        <v>131</v>
      </c>
      <c r="BE305" s="199">
        <f>IF(N305="základní",J305,0)</f>
        <v>0</v>
      </c>
      <c r="BF305" s="199">
        <f>IF(N305="snížená",J305,0)</f>
        <v>0</v>
      </c>
      <c r="BG305" s="199">
        <f>IF(N305="zákl. přenesená",J305,0)</f>
        <v>0</v>
      </c>
      <c r="BH305" s="199">
        <f>IF(N305="sníž. přenesená",J305,0)</f>
        <v>0</v>
      </c>
      <c r="BI305" s="199">
        <f>IF(N305="nulová",J305,0)</f>
        <v>0</v>
      </c>
      <c r="BJ305" s="17" t="s">
        <v>139</v>
      </c>
      <c r="BK305" s="199">
        <f>ROUND(I305*H305,2)</f>
        <v>0</v>
      </c>
      <c r="BL305" s="17" t="s">
        <v>209</v>
      </c>
      <c r="BM305" s="198" t="s">
        <v>659</v>
      </c>
    </row>
    <row r="306" spans="1:65" s="2" customFormat="1" ht="6.95" customHeight="1">
      <c r="A306" s="34"/>
      <c r="B306" s="54"/>
      <c r="C306" s="55"/>
      <c r="D306" s="55"/>
      <c r="E306" s="55"/>
      <c r="F306" s="55"/>
      <c r="G306" s="55"/>
      <c r="H306" s="55"/>
      <c r="I306" s="55"/>
      <c r="J306" s="55"/>
      <c r="K306" s="55"/>
      <c r="L306" s="39"/>
      <c r="M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</row>
  </sheetData>
  <sheetProtection algorithmName="SHA-512" hashValue="qC5/OT+g1LNLzax2UemOoAE4Fc/kNuk5l9hE3NeJtKhSpNDcuAPaOUN4LFKK2u+WMxIZTx/zso7jBM40RXL8Wg==" saltValue="Tb5P2ty/y8//YA7gXp1XBNvtcCVqGdO7Y9gln5Tt/mCi0WiM/cSs8vps2tnn3RpMwnV88+lu98g5BwmAsaiaIA==" spinCount="100000" sheet="1" objects="1" scenarios="1" formatColumns="0" formatRows="0" autoFilter="0"/>
  <autoFilter ref="C135:K305"/>
  <mergeCells count="9">
    <mergeCell ref="E87:H87"/>
    <mergeCell ref="E126:H126"/>
    <mergeCell ref="E128:H12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84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AT2" s="17" t="s">
        <v>87</v>
      </c>
    </row>
    <row r="3" spans="1:46" s="1" customFormat="1" ht="6.95" customHeight="1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20"/>
      <c r="AT3" s="17" t="s">
        <v>83</v>
      </c>
    </row>
    <row r="4" spans="1:46" s="1" customFormat="1" ht="24.95" customHeight="1">
      <c r="B4" s="20"/>
      <c r="D4" s="110" t="s">
        <v>88</v>
      </c>
      <c r="L4" s="20"/>
      <c r="M4" s="111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12" t="s">
        <v>15</v>
      </c>
      <c r="L6" s="20"/>
    </row>
    <row r="7" spans="1:46" s="1" customFormat="1" ht="16.5" customHeight="1">
      <c r="B7" s="20"/>
      <c r="E7" s="289" t="str">
        <f>'Rekapitulace stavby'!K6</f>
        <v>úprava bytu č. 5, ul. Tvorkovských 9, Ostrava</v>
      </c>
      <c r="F7" s="290"/>
      <c r="G7" s="290"/>
      <c r="H7" s="290"/>
      <c r="L7" s="20"/>
    </row>
    <row r="8" spans="1:46" s="2" customFormat="1" ht="12" customHeight="1">
      <c r="A8" s="34"/>
      <c r="B8" s="39"/>
      <c r="C8" s="34"/>
      <c r="D8" s="112" t="s">
        <v>89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291" t="s">
        <v>660</v>
      </c>
      <c r="F9" s="292"/>
      <c r="G9" s="292"/>
      <c r="H9" s="292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2" t="s">
        <v>17</v>
      </c>
      <c r="E11" s="34"/>
      <c r="F11" s="113" t="s">
        <v>1</v>
      </c>
      <c r="G11" s="34"/>
      <c r="H11" s="34"/>
      <c r="I11" s="112" t="s">
        <v>18</v>
      </c>
      <c r="J11" s="11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2" t="s">
        <v>19</v>
      </c>
      <c r="E12" s="34"/>
      <c r="F12" s="113" t="s">
        <v>20</v>
      </c>
      <c r="G12" s="34"/>
      <c r="H12" s="34"/>
      <c r="I12" s="112" t="s">
        <v>21</v>
      </c>
      <c r="J12" s="114" t="str">
        <f>'Rekapitulace stavby'!AN8</f>
        <v>16.2.2022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2" t="s">
        <v>23</v>
      </c>
      <c r="E14" s="34"/>
      <c r="F14" s="34"/>
      <c r="G14" s="34"/>
      <c r="H14" s="34"/>
      <c r="I14" s="112" t="s">
        <v>24</v>
      </c>
      <c r="J14" s="113" t="s">
        <v>1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3" t="s">
        <v>25</v>
      </c>
      <c r="F15" s="34"/>
      <c r="G15" s="34"/>
      <c r="H15" s="34"/>
      <c r="I15" s="112" t="s">
        <v>26</v>
      </c>
      <c r="J15" s="113" t="s">
        <v>1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2" t="s">
        <v>27</v>
      </c>
      <c r="E17" s="34"/>
      <c r="F17" s="34"/>
      <c r="G17" s="34"/>
      <c r="H17" s="34"/>
      <c r="I17" s="112" t="s">
        <v>24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293" t="str">
        <f>'Rekapitulace stavby'!E14</f>
        <v>Vyplň údaj</v>
      </c>
      <c r="F18" s="294"/>
      <c r="G18" s="294"/>
      <c r="H18" s="294"/>
      <c r="I18" s="112" t="s">
        <v>26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2" t="s">
        <v>29</v>
      </c>
      <c r="E20" s="34"/>
      <c r="F20" s="34"/>
      <c r="G20" s="34"/>
      <c r="H20" s="34"/>
      <c r="I20" s="112" t="s">
        <v>24</v>
      </c>
      <c r="J20" s="113" t="str">
        <f>IF('Rekapitulace stavby'!AN16="","",'Rekapitulace stavby'!AN16)</f>
        <v/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3" t="str">
        <f>IF('Rekapitulace stavby'!E17="","",'Rekapitulace stavby'!E17)</f>
        <v xml:space="preserve"> </v>
      </c>
      <c r="F21" s="34"/>
      <c r="G21" s="34"/>
      <c r="H21" s="34"/>
      <c r="I21" s="112" t="s">
        <v>26</v>
      </c>
      <c r="J21" s="113" t="str">
        <f>IF('Rekapitulace stavby'!AN17="","",'Rekapitulace stavby'!AN17)</f>
        <v/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2" t="s">
        <v>31</v>
      </c>
      <c r="E23" s="34"/>
      <c r="F23" s="34"/>
      <c r="G23" s="34"/>
      <c r="H23" s="34"/>
      <c r="I23" s="112" t="s">
        <v>24</v>
      </c>
      <c r="J23" s="113" t="str">
        <f>IF('Rekapitulace stavby'!AN19="","",'Rekapitulace stavby'!AN19)</f>
        <v/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3" t="str">
        <f>IF('Rekapitulace stavby'!E20="","",'Rekapitulace stavby'!E20)</f>
        <v xml:space="preserve"> </v>
      </c>
      <c r="F24" s="34"/>
      <c r="G24" s="34"/>
      <c r="H24" s="34"/>
      <c r="I24" s="112" t="s">
        <v>26</v>
      </c>
      <c r="J24" s="113" t="str">
        <f>IF('Rekapitulace stavby'!AN20="","",'Rekapitulace stavby'!AN20)</f>
        <v/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2" t="s">
        <v>33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5"/>
      <c r="B27" s="116"/>
      <c r="C27" s="115"/>
      <c r="D27" s="115"/>
      <c r="E27" s="295" t="s">
        <v>1</v>
      </c>
      <c r="F27" s="295"/>
      <c r="G27" s="295"/>
      <c r="H27" s="295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8"/>
      <c r="E29" s="118"/>
      <c r="F29" s="118"/>
      <c r="G29" s="118"/>
      <c r="H29" s="118"/>
      <c r="I29" s="118"/>
      <c r="J29" s="118"/>
      <c r="K29" s="118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9" t="s">
        <v>35</v>
      </c>
      <c r="E30" s="34"/>
      <c r="F30" s="34"/>
      <c r="G30" s="34"/>
      <c r="H30" s="34"/>
      <c r="I30" s="34"/>
      <c r="J30" s="120">
        <f>ROUND(J124,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8"/>
      <c r="E31" s="118"/>
      <c r="F31" s="118"/>
      <c r="G31" s="118"/>
      <c r="H31" s="118"/>
      <c r="I31" s="118"/>
      <c r="J31" s="118"/>
      <c r="K31" s="118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1" t="s">
        <v>37</v>
      </c>
      <c r="G32" s="34"/>
      <c r="H32" s="34"/>
      <c r="I32" s="121" t="s">
        <v>36</v>
      </c>
      <c r="J32" s="121" t="s">
        <v>38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2" t="s">
        <v>39</v>
      </c>
      <c r="E33" s="112" t="s">
        <v>40</v>
      </c>
      <c r="F33" s="123">
        <f>ROUND((SUM(BE124:BE183)),  2)</f>
        <v>0</v>
      </c>
      <c r="G33" s="34"/>
      <c r="H33" s="34"/>
      <c r="I33" s="124">
        <v>0.21</v>
      </c>
      <c r="J33" s="123">
        <f>ROUND(((SUM(BE124:BE183))*I33),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2" t="s">
        <v>41</v>
      </c>
      <c r="F34" s="123">
        <f>ROUND((SUM(BF124:BF183)),  2)</f>
        <v>0</v>
      </c>
      <c r="G34" s="34"/>
      <c r="H34" s="34"/>
      <c r="I34" s="124">
        <v>0.15</v>
      </c>
      <c r="J34" s="123">
        <f>ROUND(((SUM(BF124:BF183))*I34),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2" t="s">
        <v>42</v>
      </c>
      <c r="F35" s="123">
        <f>ROUND((SUM(BG124:BG183)),  2)</f>
        <v>0</v>
      </c>
      <c r="G35" s="34"/>
      <c r="H35" s="34"/>
      <c r="I35" s="124">
        <v>0.21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2" t="s">
        <v>43</v>
      </c>
      <c r="F36" s="123">
        <f>ROUND((SUM(BH124:BH183)),  2)</f>
        <v>0</v>
      </c>
      <c r="G36" s="34"/>
      <c r="H36" s="34"/>
      <c r="I36" s="124">
        <v>0.15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2" t="s">
        <v>44</v>
      </c>
      <c r="F37" s="123">
        <f>ROUND((SUM(BI124:BI183)),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5"/>
      <c r="D39" s="126" t="s">
        <v>45</v>
      </c>
      <c r="E39" s="127"/>
      <c r="F39" s="127"/>
      <c r="G39" s="128" t="s">
        <v>46</v>
      </c>
      <c r="H39" s="129" t="s">
        <v>47</v>
      </c>
      <c r="I39" s="127"/>
      <c r="J39" s="130">
        <f>SUM(J30:J37)</f>
        <v>0</v>
      </c>
      <c r="K39" s="131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1"/>
      <c r="D50" s="132" t="s">
        <v>48</v>
      </c>
      <c r="E50" s="133"/>
      <c r="F50" s="133"/>
      <c r="G50" s="132" t="s">
        <v>49</v>
      </c>
      <c r="H50" s="133"/>
      <c r="I50" s="133"/>
      <c r="J50" s="133"/>
      <c r="K50" s="133"/>
      <c r="L50" s="51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4"/>
      <c r="B61" s="39"/>
      <c r="C61" s="34"/>
      <c r="D61" s="134" t="s">
        <v>50</v>
      </c>
      <c r="E61" s="135"/>
      <c r="F61" s="136" t="s">
        <v>51</v>
      </c>
      <c r="G61" s="134" t="s">
        <v>50</v>
      </c>
      <c r="H61" s="135"/>
      <c r="I61" s="135"/>
      <c r="J61" s="137" t="s">
        <v>51</v>
      </c>
      <c r="K61" s="135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4"/>
      <c r="B65" s="39"/>
      <c r="C65" s="34"/>
      <c r="D65" s="132" t="s">
        <v>52</v>
      </c>
      <c r="E65" s="138"/>
      <c r="F65" s="138"/>
      <c r="G65" s="132" t="s">
        <v>53</v>
      </c>
      <c r="H65" s="138"/>
      <c r="I65" s="138"/>
      <c r="J65" s="138"/>
      <c r="K65" s="138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4"/>
      <c r="B76" s="39"/>
      <c r="C76" s="34"/>
      <c r="D76" s="134" t="s">
        <v>50</v>
      </c>
      <c r="E76" s="135"/>
      <c r="F76" s="136" t="s">
        <v>51</v>
      </c>
      <c r="G76" s="134" t="s">
        <v>50</v>
      </c>
      <c r="H76" s="135"/>
      <c r="I76" s="135"/>
      <c r="J76" s="137" t="s">
        <v>51</v>
      </c>
      <c r="K76" s="135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91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15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customHeight="1">
      <c r="A85" s="34"/>
      <c r="B85" s="35"/>
      <c r="C85" s="36"/>
      <c r="D85" s="36"/>
      <c r="E85" s="296" t="str">
        <f>E7</f>
        <v>úprava bytu č. 5, ul. Tvorkovských 9, Ostrava</v>
      </c>
      <c r="F85" s="297"/>
      <c r="G85" s="297"/>
      <c r="H85" s="297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89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67" t="str">
        <f>E9</f>
        <v>2_P - Ložnice</v>
      </c>
      <c r="F87" s="298"/>
      <c r="G87" s="298"/>
      <c r="H87" s="298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19</v>
      </c>
      <c r="D89" s="36"/>
      <c r="E89" s="36"/>
      <c r="F89" s="27" t="str">
        <f>F12</f>
        <v>Tvorkovských 9, byt č. 5, 3.NP</v>
      </c>
      <c r="G89" s="36"/>
      <c r="H89" s="36"/>
      <c r="I89" s="29" t="s">
        <v>21</v>
      </c>
      <c r="J89" s="66" t="str">
        <f>IF(J12="","",J12)</f>
        <v>16.2.2022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2" customHeight="1">
      <c r="A91" s="34"/>
      <c r="B91" s="35"/>
      <c r="C91" s="29" t="s">
        <v>23</v>
      </c>
      <c r="D91" s="36"/>
      <c r="E91" s="36"/>
      <c r="F91" s="27" t="str">
        <f>E15</f>
        <v>Fontána po.</v>
      </c>
      <c r="G91" s="36"/>
      <c r="H91" s="36"/>
      <c r="I91" s="29" t="s">
        <v>29</v>
      </c>
      <c r="J91" s="32" t="str">
        <f>E21</f>
        <v xml:space="preserve"> 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29" t="s">
        <v>27</v>
      </c>
      <c r="D92" s="36"/>
      <c r="E92" s="36"/>
      <c r="F92" s="27" t="str">
        <f>IF(E18="","",E18)</f>
        <v>Vyplň údaj</v>
      </c>
      <c r="G92" s="36"/>
      <c r="H92" s="36"/>
      <c r="I92" s="29" t="s">
        <v>31</v>
      </c>
      <c r="J92" s="32" t="str">
        <f>E24</f>
        <v xml:space="preserve"> 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43" t="s">
        <v>92</v>
      </c>
      <c r="D94" s="144"/>
      <c r="E94" s="144"/>
      <c r="F94" s="144"/>
      <c r="G94" s="144"/>
      <c r="H94" s="144"/>
      <c r="I94" s="144"/>
      <c r="J94" s="145" t="s">
        <v>93</v>
      </c>
      <c r="K94" s="14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46" t="s">
        <v>94</v>
      </c>
      <c r="D96" s="36"/>
      <c r="E96" s="36"/>
      <c r="F96" s="36"/>
      <c r="G96" s="36"/>
      <c r="H96" s="36"/>
      <c r="I96" s="36"/>
      <c r="J96" s="84">
        <f>J124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95</v>
      </c>
    </row>
    <row r="97" spans="1:31" s="9" customFormat="1" ht="24.95" customHeight="1">
      <c r="B97" s="147"/>
      <c r="C97" s="148"/>
      <c r="D97" s="149" t="s">
        <v>100</v>
      </c>
      <c r="E97" s="150"/>
      <c r="F97" s="150"/>
      <c r="G97" s="150"/>
      <c r="H97" s="150"/>
      <c r="I97" s="150"/>
      <c r="J97" s="151">
        <f>J125</f>
        <v>0</v>
      </c>
      <c r="K97" s="148"/>
      <c r="L97" s="152"/>
    </row>
    <row r="98" spans="1:31" s="10" customFormat="1" ht="19.899999999999999" customHeight="1">
      <c r="B98" s="153"/>
      <c r="C98" s="154"/>
      <c r="D98" s="155" t="s">
        <v>109</v>
      </c>
      <c r="E98" s="156"/>
      <c r="F98" s="156"/>
      <c r="G98" s="156"/>
      <c r="H98" s="156"/>
      <c r="I98" s="156"/>
      <c r="J98" s="157">
        <f>J126</f>
        <v>0</v>
      </c>
      <c r="K98" s="154"/>
      <c r="L98" s="158"/>
    </row>
    <row r="99" spans="1:31" s="10" customFormat="1" ht="19.899999999999999" customHeight="1">
      <c r="B99" s="153"/>
      <c r="C99" s="154"/>
      <c r="D99" s="155" t="s">
        <v>111</v>
      </c>
      <c r="E99" s="156"/>
      <c r="F99" s="156"/>
      <c r="G99" s="156"/>
      <c r="H99" s="156"/>
      <c r="I99" s="156"/>
      <c r="J99" s="157">
        <f>J134</f>
        <v>0</v>
      </c>
      <c r="K99" s="154"/>
      <c r="L99" s="158"/>
    </row>
    <row r="100" spans="1:31" s="10" customFormat="1" ht="19.899999999999999" customHeight="1">
      <c r="B100" s="153"/>
      <c r="C100" s="154"/>
      <c r="D100" s="155" t="s">
        <v>112</v>
      </c>
      <c r="E100" s="156"/>
      <c r="F100" s="156"/>
      <c r="G100" s="156"/>
      <c r="H100" s="156"/>
      <c r="I100" s="156"/>
      <c r="J100" s="157">
        <f>J152</f>
        <v>0</v>
      </c>
      <c r="K100" s="154"/>
      <c r="L100" s="158"/>
    </row>
    <row r="101" spans="1:31" s="10" customFormat="1" ht="19.899999999999999" customHeight="1">
      <c r="B101" s="153"/>
      <c r="C101" s="154"/>
      <c r="D101" s="155" t="s">
        <v>115</v>
      </c>
      <c r="E101" s="156"/>
      <c r="F101" s="156"/>
      <c r="G101" s="156"/>
      <c r="H101" s="156"/>
      <c r="I101" s="156"/>
      <c r="J101" s="157">
        <f>J157</f>
        <v>0</v>
      </c>
      <c r="K101" s="154"/>
      <c r="L101" s="158"/>
    </row>
    <row r="102" spans="1:31" s="10" customFormat="1" ht="19.899999999999999" customHeight="1">
      <c r="B102" s="153"/>
      <c r="C102" s="154"/>
      <c r="D102" s="155" t="s">
        <v>99</v>
      </c>
      <c r="E102" s="156"/>
      <c r="F102" s="156"/>
      <c r="G102" s="156"/>
      <c r="H102" s="156"/>
      <c r="I102" s="156"/>
      <c r="J102" s="157">
        <f>J167</f>
        <v>0</v>
      </c>
      <c r="K102" s="154"/>
      <c r="L102" s="158"/>
    </row>
    <row r="103" spans="1:31" s="9" customFormat="1" ht="24.95" customHeight="1">
      <c r="B103" s="147"/>
      <c r="C103" s="148"/>
      <c r="D103" s="149" t="s">
        <v>661</v>
      </c>
      <c r="E103" s="150"/>
      <c r="F103" s="150"/>
      <c r="G103" s="150"/>
      <c r="H103" s="150"/>
      <c r="I103" s="150"/>
      <c r="J103" s="151">
        <f>J174</f>
        <v>0</v>
      </c>
      <c r="K103" s="148"/>
      <c r="L103" s="152"/>
    </row>
    <row r="104" spans="1:31" s="9" customFormat="1" ht="24.95" customHeight="1">
      <c r="B104" s="147"/>
      <c r="C104" s="148"/>
      <c r="D104" s="149" t="s">
        <v>662</v>
      </c>
      <c r="E104" s="150"/>
      <c r="F104" s="150"/>
      <c r="G104" s="150"/>
      <c r="H104" s="150"/>
      <c r="I104" s="150"/>
      <c r="J104" s="151">
        <f>J179</f>
        <v>0</v>
      </c>
      <c r="K104" s="148"/>
      <c r="L104" s="152"/>
    </row>
    <row r="105" spans="1:31" s="2" customFormat="1" ht="21.75" customHeight="1">
      <c r="A105" s="34"/>
      <c r="B105" s="35"/>
      <c r="C105" s="36"/>
      <c r="D105" s="36"/>
      <c r="E105" s="36"/>
      <c r="F105" s="36"/>
      <c r="G105" s="36"/>
      <c r="H105" s="36"/>
      <c r="I105" s="36"/>
      <c r="J105" s="36"/>
      <c r="K105" s="36"/>
      <c r="L105" s="51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6" spans="1:31" s="2" customFormat="1" ht="6.95" customHeight="1">
      <c r="A106" s="34"/>
      <c r="B106" s="54"/>
      <c r="C106" s="55"/>
      <c r="D106" s="55"/>
      <c r="E106" s="55"/>
      <c r="F106" s="55"/>
      <c r="G106" s="55"/>
      <c r="H106" s="55"/>
      <c r="I106" s="55"/>
      <c r="J106" s="55"/>
      <c r="K106" s="55"/>
      <c r="L106" s="51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10" spans="1:31" s="2" customFormat="1" ht="6.95" customHeight="1">
      <c r="A110" s="34"/>
      <c r="B110" s="56"/>
      <c r="C110" s="57"/>
      <c r="D110" s="57"/>
      <c r="E110" s="57"/>
      <c r="F110" s="57"/>
      <c r="G110" s="57"/>
      <c r="H110" s="57"/>
      <c r="I110" s="57"/>
      <c r="J110" s="57"/>
      <c r="K110" s="57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pans="1:31" s="2" customFormat="1" ht="24.95" customHeight="1">
      <c r="A111" s="34"/>
      <c r="B111" s="35"/>
      <c r="C111" s="23" t="s">
        <v>116</v>
      </c>
      <c r="D111" s="36"/>
      <c r="E111" s="36"/>
      <c r="F111" s="36"/>
      <c r="G111" s="36"/>
      <c r="H111" s="36"/>
      <c r="I111" s="36"/>
      <c r="J111" s="36"/>
      <c r="K111" s="36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31" s="2" customFormat="1" ht="6.95" customHeight="1">
      <c r="A112" s="34"/>
      <c r="B112" s="35"/>
      <c r="C112" s="36"/>
      <c r="D112" s="36"/>
      <c r="E112" s="36"/>
      <c r="F112" s="36"/>
      <c r="G112" s="36"/>
      <c r="H112" s="36"/>
      <c r="I112" s="36"/>
      <c r="J112" s="36"/>
      <c r="K112" s="36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5" s="2" customFormat="1" ht="12" customHeight="1">
      <c r="A113" s="34"/>
      <c r="B113" s="35"/>
      <c r="C113" s="29" t="s">
        <v>15</v>
      </c>
      <c r="D113" s="36"/>
      <c r="E113" s="36"/>
      <c r="F113" s="36"/>
      <c r="G113" s="36"/>
      <c r="H113" s="36"/>
      <c r="I113" s="36"/>
      <c r="J113" s="36"/>
      <c r="K113" s="36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16.5" customHeight="1">
      <c r="A114" s="34"/>
      <c r="B114" s="35"/>
      <c r="C114" s="36"/>
      <c r="D114" s="36"/>
      <c r="E114" s="296" t="str">
        <f>E7</f>
        <v>úprava bytu č. 5, ul. Tvorkovských 9, Ostrava</v>
      </c>
      <c r="F114" s="297"/>
      <c r="G114" s="297"/>
      <c r="H114" s="297"/>
      <c r="I114" s="36"/>
      <c r="J114" s="36"/>
      <c r="K114" s="36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5" s="2" customFormat="1" ht="12" customHeight="1">
      <c r="A115" s="34"/>
      <c r="B115" s="35"/>
      <c r="C115" s="29" t="s">
        <v>89</v>
      </c>
      <c r="D115" s="36"/>
      <c r="E115" s="36"/>
      <c r="F115" s="36"/>
      <c r="G115" s="36"/>
      <c r="H115" s="36"/>
      <c r="I115" s="36"/>
      <c r="J115" s="36"/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5" s="2" customFormat="1" ht="16.5" customHeight="1">
      <c r="A116" s="34"/>
      <c r="B116" s="35"/>
      <c r="C116" s="36"/>
      <c r="D116" s="36"/>
      <c r="E116" s="267" t="str">
        <f>E9</f>
        <v>2_P - Ložnice</v>
      </c>
      <c r="F116" s="298"/>
      <c r="G116" s="298"/>
      <c r="H116" s="298"/>
      <c r="I116" s="36"/>
      <c r="J116" s="36"/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5" s="2" customFormat="1" ht="6.95" customHeight="1">
      <c r="A117" s="34"/>
      <c r="B117" s="35"/>
      <c r="C117" s="36"/>
      <c r="D117" s="36"/>
      <c r="E117" s="36"/>
      <c r="F117" s="36"/>
      <c r="G117" s="36"/>
      <c r="H117" s="36"/>
      <c r="I117" s="36"/>
      <c r="J117" s="36"/>
      <c r="K117" s="36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5" s="2" customFormat="1" ht="12" customHeight="1">
      <c r="A118" s="34"/>
      <c r="B118" s="35"/>
      <c r="C118" s="29" t="s">
        <v>19</v>
      </c>
      <c r="D118" s="36"/>
      <c r="E118" s="36"/>
      <c r="F118" s="27" t="str">
        <f>F12</f>
        <v>Tvorkovských 9, byt č. 5, 3.NP</v>
      </c>
      <c r="G118" s="36"/>
      <c r="H118" s="36"/>
      <c r="I118" s="29" t="s">
        <v>21</v>
      </c>
      <c r="J118" s="66" t="str">
        <f>IF(J12="","",J12)</f>
        <v>16.2.2022</v>
      </c>
      <c r="K118" s="36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65" s="2" customFormat="1" ht="6.95" customHeight="1">
      <c r="A119" s="34"/>
      <c r="B119" s="35"/>
      <c r="C119" s="36"/>
      <c r="D119" s="36"/>
      <c r="E119" s="36"/>
      <c r="F119" s="36"/>
      <c r="G119" s="36"/>
      <c r="H119" s="36"/>
      <c r="I119" s="36"/>
      <c r="J119" s="36"/>
      <c r="K119" s="36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pans="1:65" s="2" customFormat="1" ht="15.2" customHeight="1">
      <c r="A120" s="34"/>
      <c r="B120" s="35"/>
      <c r="C120" s="29" t="s">
        <v>23</v>
      </c>
      <c r="D120" s="36"/>
      <c r="E120" s="36"/>
      <c r="F120" s="27" t="str">
        <f>E15</f>
        <v>Fontána po.</v>
      </c>
      <c r="G120" s="36"/>
      <c r="H120" s="36"/>
      <c r="I120" s="29" t="s">
        <v>29</v>
      </c>
      <c r="J120" s="32" t="str">
        <f>E21</f>
        <v xml:space="preserve"> </v>
      </c>
      <c r="K120" s="36"/>
      <c r="L120" s="5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pans="1:65" s="2" customFormat="1" ht="15.2" customHeight="1">
      <c r="A121" s="34"/>
      <c r="B121" s="35"/>
      <c r="C121" s="29" t="s">
        <v>27</v>
      </c>
      <c r="D121" s="36"/>
      <c r="E121" s="36"/>
      <c r="F121" s="27" t="str">
        <f>IF(E18="","",E18)</f>
        <v>Vyplň údaj</v>
      </c>
      <c r="G121" s="36"/>
      <c r="H121" s="36"/>
      <c r="I121" s="29" t="s">
        <v>31</v>
      </c>
      <c r="J121" s="32" t="str">
        <f>E24</f>
        <v xml:space="preserve"> </v>
      </c>
      <c r="K121" s="36"/>
      <c r="L121" s="51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pans="1:65" s="2" customFormat="1" ht="10.35" customHeight="1">
      <c r="A122" s="34"/>
      <c r="B122" s="35"/>
      <c r="C122" s="36"/>
      <c r="D122" s="36"/>
      <c r="E122" s="36"/>
      <c r="F122" s="36"/>
      <c r="G122" s="36"/>
      <c r="H122" s="36"/>
      <c r="I122" s="36"/>
      <c r="J122" s="36"/>
      <c r="K122" s="36"/>
      <c r="L122" s="51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pans="1:65" s="11" customFormat="1" ht="29.25" customHeight="1">
      <c r="A123" s="159"/>
      <c r="B123" s="160"/>
      <c r="C123" s="161" t="s">
        <v>117</v>
      </c>
      <c r="D123" s="162" t="s">
        <v>60</v>
      </c>
      <c r="E123" s="162" t="s">
        <v>56</v>
      </c>
      <c r="F123" s="162" t="s">
        <v>57</v>
      </c>
      <c r="G123" s="162" t="s">
        <v>118</v>
      </c>
      <c r="H123" s="162" t="s">
        <v>119</v>
      </c>
      <c r="I123" s="162" t="s">
        <v>120</v>
      </c>
      <c r="J123" s="163" t="s">
        <v>93</v>
      </c>
      <c r="K123" s="164" t="s">
        <v>121</v>
      </c>
      <c r="L123" s="165"/>
      <c r="M123" s="75" t="s">
        <v>1</v>
      </c>
      <c r="N123" s="76" t="s">
        <v>39</v>
      </c>
      <c r="O123" s="76" t="s">
        <v>122</v>
      </c>
      <c r="P123" s="76" t="s">
        <v>123</v>
      </c>
      <c r="Q123" s="76" t="s">
        <v>124</v>
      </c>
      <c r="R123" s="76" t="s">
        <v>125</v>
      </c>
      <c r="S123" s="76" t="s">
        <v>126</v>
      </c>
      <c r="T123" s="77" t="s">
        <v>127</v>
      </c>
      <c r="U123" s="159"/>
      <c r="V123" s="159"/>
      <c r="W123" s="159"/>
      <c r="X123" s="159"/>
      <c r="Y123" s="159"/>
      <c r="Z123" s="159"/>
      <c r="AA123" s="159"/>
      <c r="AB123" s="159"/>
      <c r="AC123" s="159"/>
      <c r="AD123" s="159"/>
      <c r="AE123" s="159"/>
    </row>
    <row r="124" spans="1:65" s="2" customFormat="1" ht="22.9" customHeight="1">
      <c r="A124" s="34"/>
      <c r="B124" s="35"/>
      <c r="C124" s="82" t="s">
        <v>128</v>
      </c>
      <c r="D124" s="36"/>
      <c r="E124" s="36"/>
      <c r="F124" s="36"/>
      <c r="G124" s="36"/>
      <c r="H124" s="36"/>
      <c r="I124" s="36"/>
      <c r="J124" s="166">
        <f>BK124</f>
        <v>0</v>
      </c>
      <c r="K124" s="36"/>
      <c r="L124" s="39"/>
      <c r="M124" s="78"/>
      <c r="N124" s="167"/>
      <c r="O124" s="79"/>
      <c r="P124" s="168">
        <f>P125+P174+P179</f>
        <v>0</v>
      </c>
      <c r="Q124" s="79"/>
      <c r="R124" s="168">
        <f>R125+R174+R179</f>
        <v>1.2687068999999997</v>
      </c>
      <c r="S124" s="79"/>
      <c r="T124" s="169">
        <f>T125+T174+T179</f>
        <v>0.57834240000000015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T124" s="17" t="s">
        <v>74</v>
      </c>
      <c r="AU124" s="17" t="s">
        <v>95</v>
      </c>
      <c r="BK124" s="170">
        <f>BK125+BK174+BK179</f>
        <v>0</v>
      </c>
    </row>
    <row r="125" spans="1:65" s="12" customFormat="1" ht="25.9" customHeight="1">
      <c r="B125" s="171"/>
      <c r="C125" s="172"/>
      <c r="D125" s="173" t="s">
        <v>74</v>
      </c>
      <c r="E125" s="174" t="s">
        <v>227</v>
      </c>
      <c r="F125" s="174" t="s">
        <v>228</v>
      </c>
      <c r="G125" s="172"/>
      <c r="H125" s="172"/>
      <c r="I125" s="175"/>
      <c r="J125" s="176">
        <f>BK125</f>
        <v>0</v>
      </c>
      <c r="K125" s="172"/>
      <c r="L125" s="177"/>
      <c r="M125" s="178"/>
      <c r="N125" s="179"/>
      <c r="O125" s="179"/>
      <c r="P125" s="180">
        <f>P126+P134+P152+P157+P167</f>
        <v>0</v>
      </c>
      <c r="Q125" s="179"/>
      <c r="R125" s="180">
        <f>R126+R134+R152+R157+R167</f>
        <v>1.2687068999999997</v>
      </c>
      <c r="S125" s="179"/>
      <c r="T125" s="181">
        <f>T126+T134+T152+T157+T167</f>
        <v>0.57834240000000015</v>
      </c>
      <c r="AR125" s="182" t="s">
        <v>139</v>
      </c>
      <c r="AT125" s="183" t="s">
        <v>74</v>
      </c>
      <c r="AU125" s="183" t="s">
        <v>75</v>
      </c>
      <c r="AY125" s="182" t="s">
        <v>131</v>
      </c>
      <c r="BK125" s="184">
        <f>BK126+BK134+BK152+BK157+BK167</f>
        <v>0</v>
      </c>
    </row>
    <row r="126" spans="1:65" s="12" customFormat="1" ht="22.9" customHeight="1">
      <c r="B126" s="171"/>
      <c r="C126" s="172"/>
      <c r="D126" s="173" t="s">
        <v>74</v>
      </c>
      <c r="E126" s="185" t="s">
        <v>420</v>
      </c>
      <c r="F126" s="185" t="s">
        <v>421</v>
      </c>
      <c r="G126" s="172"/>
      <c r="H126" s="172"/>
      <c r="I126" s="175"/>
      <c r="J126" s="186">
        <f>BK126</f>
        <v>0</v>
      </c>
      <c r="K126" s="172"/>
      <c r="L126" s="177"/>
      <c r="M126" s="178"/>
      <c r="N126" s="179"/>
      <c r="O126" s="179"/>
      <c r="P126" s="180">
        <f>SUM(P127:P133)</f>
        <v>0</v>
      </c>
      <c r="Q126" s="179"/>
      <c r="R126" s="180">
        <f>SUM(R127:R133)</f>
        <v>3.1E-2</v>
      </c>
      <c r="S126" s="179"/>
      <c r="T126" s="181">
        <f>SUM(T127:T133)</f>
        <v>3.2000000000000002E-3</v>
      </c>
      <c r="AR126" s="182" t="s">
        <v>139</v>
      </c>
      <c r="AT126" s="183" t="s">
        <v>74</v>
      </c>
      <c r="AU126" s="183" t="s">
        <v>83</v>
      </c>
      <c r="AY126" s="182" t="s">
        <v>131</v>
      </c>
      <c r="BK126" s="184">
        <f>SUM(BK127:BK133)</f>
        <v>0</v>
      </c>
    </row>
    <row r="127" spans="1:65" s="2" customFormat="1" ht="14.45" customHeight="1">
      <c r="A127" s="34"/>
      <c r="B127" s="35"/>
      <c r="C127" s="187" t="s">
        <v>83</v>
      </c>
      <c r="D127" s="187" t="s">
        <v>134</v>
      </c>
      <c r="E127" s="188" t="s">
        <v>423</v>
      </c>
      <c r="F127" s="189" t="s">
        <v>424</v>
      </c>
      <c r="G127" s="190" t="s">
        <v>195</v>
      </c>
      <c r="H127" s="191">
        <v>25</v>
      </c>
      <c r="I127" s="192"/>
      <c r="J127" s="191">
        <f t="shared" ref="J127:J133" si="0">ROUND(I127*H127,2)</f>
        <v>0</v>
      </c>
      <c r="K127" s="193"/>
      <c r="L127" s="39"/>
      <c r="M127" s="194" t="s">
        <v>1</v>
      </c>
      <c r="N127" s="195" t="s">
        <v>41</v>
      </c>
      <c r="O127" s="71"/>
      <c r="P127" s="196">
        <f t="shared" ref="P127:P133" si="1">O127*H127</f>
        <v>0</v>
      </c>
      <c r="Q127" s="196">
        <v>0</v>
      </c>
      <c r="R127" s="196">
        <f t="shared" ref="R127:R133" si="2">Q127*H127</f>
        <v>0</v>
      </c>
      <c r="S127" s="196">
        <v>0</v>
      </c>
      <c r="T127" s="197">
        <f t="shared" ref="T127:T133" si="3">S127*H127</f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198" t="s">
        <v>209</v>
      </c>
      <c r="AT127" s="198" t="s">
        <v>134</v>
      </c>
      <c r="AU127" s="198" t="s">
        <v>139</v>
      </c>
      <c r="AY127" s="17" t="s">
        <v>131</v>
      </c>
      <c r="BE127" s="199">
        <f t="shared" ref="BE127:BE133" si="4">IF(N127="základní",J127,0)</f>
        <v>0</v>
      </c>
      <c r="BF127" s="199">
        <f t="shared" ref="BF127:BF133" si="5">IF(N127="snížená",J127,0)</f>
        <v>0</v>
      </c>
      <c r="BG127" s="199">
        <f t="shared" ref="BG127:BG133" si="6">IF(N127="zákl. přenesená",J127,0)</f>
        <v>0</v>
      </c>
      <c r="BH127" s="199">
        <f t="shared" ref="BH127:BH133" si="7">IF(N127="sníž. přenesená",J127,0)</f>
        <v>0</v>
      </c>
      <c r="BI127" s="199">
        <f t="shared" ref="BI127:BI133" si="8">IF(N127="nulová",J127,0)</f>
        <v>0</v>
      </c>
      <c r="BJ127" s="17" t="s">
        <v>139</v>
      </c>
      <c r="BK127" s="199">
        <f t="shared" ref="BK127:BK133" si="9">ROUND(I127*H127,2)</f>
        <v>0</v>
      </c>
      <c r="BL127" s="17" t="s">
        <v>209</v>
      </c>
      <c r="BM127" s="198" t="s">
        <v>663</v>
      </c>
    </row>
    <row r="128" spans="1:65" s="2" customFormat="1" ht="14.45" customHeight="1">
      <c r="A128" s="34"/>
      <c r="B128" s="35"/>
      <c r="C128" s="222" t="s">
        <v>139</v>
      </c>
      <c r="D128" s="222" t="s">
        <v>170</v>
      </c>
      <c r="E128" s="223" t="s">
        <v>427</v>
      </c>
      <c r="F128" s="224" t="s">
        <v>428</v>
      </c>
      <c r="G128" s="225" t="s">
        <v>195</v>
      </c>
      <c r="H128" s="226">
        <v>25</v>
      </c>
      <c r="I128" s="227"/>
      <c r="J128" s="226">
        <f t="shared" si="0"/>
        <v>0</v>
      </c>
      <c r="K128" s="228"/>
      <c r="L128" s="229"/>
      <c r="M128" s="230" t="s">
        <v>1</v>
      </c>
      <c r="N128" s="231" t="s">
        <v>41</v>
      </c>
      <c r="O128" s="71"/>
      <c r="P128" s="196">
        <f t="shared" si="1"/>
        <v>0</v>
      </c>
      <c r="Q128" s="196">
        <v>1.24E-3</v>
      </c>
      <c r="R128" s="196">
        <f t="shared" si="2"/>
        <v>3.1E-2</v>
      </c>
      <c r="S128" s="196">
        <v>0</v>
      </c>
      <c r="T128" s="197">
        <f t="shared" si="3"/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98" t="s">
        <v>242</v>
      </c>
      <c r="AT128" s="198" t="s">
        <v>170</v>
      </c>
      <c r="AU128" s="198" t="s">
        <v>139</v>
      </c>
      <c r="AY128" s="17" t="s">
        <v>131</v>
      </c>
      <c r="BE128" s="199">
        <f t="shared" si="4"/>
        <v>0</v>
      </c>
      <c r="BF128" s="199">
        <f t="shared" si="5"/>
        <v>0</v>
      </c>
      <c r="BG128" s="199">
        <f t="shared" si="6"/>
        <v>0</v>
      </c>
      <c r="BH128" s="199">
        <f t="shared" si="7"/>
        <v>0</v>
      </c>
      <c r="BI128" s="199">
        <f t="shared" si="8"/>
        <v>0</v>
      </c>
      <c r="BJ128" s="17" t="s">
        <v>139</v>
      </c>
      <c r="BK128" s="199">
        <f t="shared" si="9"/>
        <v>0</v>
      </c>
      <c r="BL128" s="17" t="s">
        <v>209</v>
      </c>
      <c r="BM128" s="198" t="s">
        <v>664</v>
      </c>
    </row>
    <row r="129" spans="1:65" s="2" customFormat="1" ht="24.2" customHeight="1">
      <c r="A129" s="34"/>
      <c r="B129" s="35"/>
      <c r="C129" s="187" t="s">
        <v>147</v>
      </c>
      <c r="D129" s="187" t="s">
        <v>134</v>
      </c>
      <c r="E129" s="188" t="s">
        <v>435</v>
      </c>
      <c r="F129" s="189" t="s">
        <v>436</v>
      </c>
      <c r="G129" s="190" t="s">
        <v>195</v>
      </c>
      <c r="H129" s="191">
        <v>20</v>
      </c>
      <c r="I129" s="192"/>
      <c r="J129" s="191">
        <f t="shared" si="0"/>
        <v>0</v>
      </c>
      <c r="K129" s="193"/>
      <c r="L129" s="39"/>
      <c r="M129" s="194" t="s">
        <v>1</v>
      </c>
      <c r="N129" s="195" t="s">
        <v>41</v>
      </c>
      <c r="O129" s="71"/>
      <c r="P129" s="196">
        <f t="shared" si="1"/>
        <v>0</v>
      </c>
      <c r="Q129" s="196">
        <v>0</v>
      </c>
      <c r="R129" s="196">
        <f t="shared" si="2"/>
        <v>0</v>
      </c>
      <c r="S129" s="196">
        <v>0</v>
      </c>
      <c r="T129" s="197">
        <f t="shared" si="3"/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98" t="s">
        <v>209</v>
      </c>
      <c r="AT129" s="198" t="s">
        <v>134</v>
      </c>
      <c r="AU129" s="198" t="s">
        <v>139</v>
      </c>
      <c r="AY129" s="17" t="s">
        <v>131</v>
      </c>
      <c r="BE129" s="199">
        <f t="shared" si="4"/>
        <v>0</v>
      </c>
      <c r="BF129" s="199">
        <f t="shared" si="5"/>
        <v>0</v>
      </c>
      <c r="BG129" s="199">
        <f t="shared" si="6"/>
        <v>0</v>
      </c>
      <c r="BH129" s="199">
        <f t="shared" si="7"/>
        <v>0</v>
      </c>
      <c r="BI129" s="199">
        <f t="shared" si="8"/>
        <v>0</v>
      </c>
      <c r="BJ129" s="17" t="s">
        <v>139</v>
      </c>
      <c r="BK129" s="199">
        <f t="shared" si="9"/>
        <v>0</v>
      </c>
      <c r="BL129" s="17" t="s">
        <v>209</v>
      </c>
      <c r="BM129" s="198" t="s">
        <v>665</v>
      </c>
    </row>
    <row r="130" spans="1:65" s="2" customFormat="1" ht="24.2" customHeight="1">
      <c r="A130" s="34"/>
      <c r="B130" s="35"/>
      <c r="C130" s="187" t="s">
        <v>138</v>
      </c>
      <c r="D130" s="187" t="s">
        <v>134</v>
      </c>
      <c r="E130" s="188" t="s">
        <v>666</v>
      </c>
      <c r="F130" s="189" t="s">
        <v>667</v>
      </c>
      <c r="G130" s="190" t="s">
        <v>167</v>
      </c>
      <c r="H130" s="191">
        <v>4</v>
      </c>
      <c r="I130" s="192"/>
      <c r="J130" s="191">
        <f t="shared" si="0"/>
        <v>0</v>
      </c>
      <c r="K130" s="193"/>
      <c r="L130" s="39"/>
      <c r="M130" s="194" t="s">
        <v>1</v>
      </c>
      <c r="N130" s="195" t="s">
        <v>41</v>
      </c>
      <c r="O130" s="71"/>
      <c r="P130" s="196">
        <f t="shared" si="1"/>
        <v>0</v>
      </c>
      <c r="Q130" s="196">
        <v>0</v>
      </c>
      <c r="R130" s="196">
        <f t="shared" si="2"/>
        <v>0</v>
      </c>
      <c r="S130" s="196">
        <v>0</v>
      </c>
      <c r="T130" s="197">
        <f t="shared" si="3"/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98" t="s">
        <v>209</v>
      </c>
      <c r="AT130" s="198" t="s">
        <v>134</v>
      </c>
      <c r="AU130" s="198" t="s">
        <v>139</v>
      </c>
      <c r="AY130" s="17" t="s">
        <v>131</v>
      </c>
      <c r="BE130" s="199">
        <f t="shared" si="4"/>
        <v>0</v>
      </c>
      <c r="BF130" s="199">
        <f t="shared" si="5"/>
        <v>0</v>
      </c>
      <c r="BG130" s="199">
        <f t="shared" si="6"/>
        <v>0</v>
      </c>
      <c r="BH130" s="199">
        <f t="shared" si="7"/>
        <v>0</v>
      </c>
      <c r="BI130" s="199">
        <f t="shared" si="8"/>
        <v>0</v>
      </c>
      <c r="BJ130" s="17" t="s">
        <v>139</v>
      </c>
      <c r="BK130" s="199">
        <f t="shared" si="9"/>
        <v>0</v>
      </c>
      <c r="BL130" s="17" t="s">
        <v>209</v>
      </c>
      <c r="BM130" s="198" t="s">
        <v>668</v>
      </c>
    </row>
    <row r="131" spans="1:65" s="2" customFormat="1" ht="24.2" customHeight="1">
      <c r="A131" s="34"/>
      <c r="B131" s="35"/>
      <c r="C131" s="187" t="s">
        <v>156</v>
      </c>
      <c r="D131" s="187" t="s">
        <v>134</v>
      </c>
      <c r="E131" s="188" t="s">
        <v>467</v>
      </c>
      <c r="F131" s="189" t="s">
        <v>468</v>
      </c>
      <c r="G131" s="190" t="s">
        <v>167</v>
      </c>
      <c r="H131" s="191">
        <v>4</v>
      </c>
      <c r="I131" s="192"/>
      <c r="J131" s="191">
        <f t="shared" si="0"/>
        <v>0</v>
      </c>
      <c r="K131" s="193"/>
      <c r="L131" s="39"/>
      <c r="M131" s="194" t="s">
        <v>1</v>
      </c>
      <c r="N131" s="195" t="s">
        <v>41</v>
      </c>
      <c r="O131" s="71"/>
      <c r="P131" s="196">
        <f t="shared" si="1"/>
        <v>0</v>
      </c>
      <c r="Q131" s="196">
        <v>0</v>
      </c>
      <c r="R131" s="196">
        <f t="shared" si="2"/>
        <v>0</v>
      </c>
      <c r="S131" s="196">
        <v>8.0000000000000004E-4</v>
      </c>
      <c r="T131" s="197">
        <f t="shared" si="3"/>
        <v>3.2000000000000002E-3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98" t="s">
        <v>209</v>
      </c>
      <c r="AT131" s="198" t="s">
        <v>134</v>
      </c>
      <c r="AU131" s="198" t="s">
        <v>139</v>
      </c>
      <c r="AY131" s="17" t="s">
        <v>131</v>
      </c>
      <c r="BE131" s="199">
        <f t="shared" si="4"/>
        <v>0</v>
      </c>
      <c r="BF131" s="199">
        <f t="shared" si="5"/>
        <v>0</v>
      </c>
      <c r="BG131" s="199">
        <f t="shared" si="6"/>
        <v>0</v>
      </c>
      <c r="BH131" s="199">
        <f t="shared" si="7"/>
        <v>0</v>
      </c>
      <c r="BI131" s="199">
        <f t="shared" si="8"/>
        <v>0</v>
      </c>
      <c r="BJ131" s="17" t="s">
        <v>139</v>
      </c>
      <c r="BK131" s="199">
        <f t="shared" si="9"/>
        <v>0</v>
      </c>
      <c r="BL131" s="17" t="s">
        <v>209</v>
      </c>
      <c r="BM131" s="198" t="s">
        <v>669</v>
      </c>
    </row>
    <row r="132" spans="1:65" s="2" customFormat="1" ht="24.2" customHeight="1">
      <c r="A132" s="34"/>
      <c r="B132" s="35"/>
      <c r="C132" s="187" t="s">
        <v>132</v>
      </c>
      <c r="D132" s="187" t="s">
        <v>134</v>
      </c>
      <c r="E132" s="188" t="s">
        <v>670</v>
      </c>
      <c r="F132" s="189" t="s">
        <v>671</v>
      </c>
      <c r="G132" s="190" t="s">
        <v>167</v>
      </c>
      <c r="H132" s="191">
        <v>4</v>
      </c>
      <c r="I132" s="192"/>
      <c r="J132" s="191">
        <f t="shared" si="0"/>
        <v>0</v>
      </c>
      <c r="K132" s="193"/>
      <c r="L132" s="39"/>
      <c r="M132" s="194" t="s">
        <v>1</v>
      </c>
      <c r="N132" s="195" t="s">
        <v>41</v>
      </c>
      <c r="O132" s="71"/>
      <c r="P132" s="196">
        <f t="shared" si="1"/>
        <v>0</v>
      </c>
      <c r="Q132" s="196">
        <v>0</v>
      </c>
      <c r="R132" s="196">
        <f t="shared" si="2"/>
        <v>0</v>
      </c>
      <c r="S132" s="196">
        <v>0</v>
      </c>
      <c r="T132" s="197">
        <f t="shared" si="3"/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8" t="s">
        <v>209</v>
      </c>
      <c r="AT132" s="198" t="s">
        <v>134</v>
      </c>
      <c r="AU132" s="198" t="s">
        <v>139</v>
      </c>
      <c r="AY132" s="17" t="s">
        <v>131</v>
      </c>
      <c r="BE132" s="199">
        <f t="shared" si="4"/>
        <v>0</v>
      </c>
      <c r="BF132" s="199">
        <f t="shared" si="5"/>
        <v>0</v>
      </c>
      <c r="BG132" s="199">
        <f t="shared" si="6"/>
        <v>0</v>
      </c>
      <c r="BH132" s="199">
        <f t="shared" si="7"/>
        <v>0</v>
      </c>
      <c r="BI132" s="199">
        <f t="shared" si="8"/>
        <v>0</v>
      </c>
      <c r="BJ132" s="17" t="s">
        <v>139</v>
      </c>
      <c r="BK132" s="199">
        <f t="shared" si="9"/>
        <v>0</v>
      </c>
      <c r="BL132" s="17" t="s">
        <v>209</v>
      </c>
      <c r="BM132" s="198" t="s">
        <v>672</v>
      </c>
    </row>
    <row r="133" spans="1:65" s="2" customFormat="1" ht="24.2" customHeight="1">
      <c r="A133" s="34"/>
      <c r="B133" s="35"/>
      <c r="C133" s="187" t="s">
        <v>164</v>
      </c>
      <c r="D133" s="187" t="s">
        <v>134</v>
      </c>
      <c r="E133" s="188" t="s">
        <v>673</v>
      </c>
      <c r="F133" s="189" t="s">
        <v>674</v>
      </c>
      <c r="G133" s="190" t="s">
        <v>167</v>
      </c>
      <c r="H133" s="191">
        <v>1</v>
      </c>
      <c r="I133" s="192"/>
      <c r="J133" s="191">
        <f t="shared" si="0"/>
        <v>0</v>
      </c>
      <c r="K133" s="193"/>
      <c r="L133" s="39"/>
      <c r="M133" s="194" t="s">
        <v>1</v>
      </c>
      <c r="N133" s="195" t="s">
        <v>41</v>
      </c>
      <c r="O133" s="71"/>
      <c r="P133" s="196">
        <f t="shared" si="1"/>
        <v>0</v>
      </c>
      <c r="Q133" s="196">
        <v>0</v>
      </c>
      <c r="R133" s="196">
        <f t="shared" si="2"/>
        <v>0</v>
      </c>
      <c r="S133" s="196">
        <v>0</v>
      </c>
      <c r="T133" s="197">
        <f t="shared" si="3"/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8" t="s">
        <v>209</v>
      </c>
      <c r="AT133" s="198" t="s">
        <v>134</v>
      </c>
      <c r="AU133" s="198" t="s">
        <v>139</v>
      </c>
      <c r="AY133" s="17" t="s">
        <v>131</v>
      </c>
      <c r="BE133" s="199">
        <f t="shared" si="4"/>
        <v>0</v>
      </c>
      <c r="BF133" s="199">
        <f t="shared" si="5"/>
        <v>0</v>
      </c>
      <c r="BG133" s="199">
        <f t="shared" si="6"/>
        <v>0</v>
      </c>
      <c r="BH133" s="199">
        <f t="shared" si="7"/>
        <v>0</v>
      </c>
      <c r="BI133" s="199">
        <f t="shared" si="8"/>
        <v>0</v>
      </c>
      <c r="BJ133" s="17" t="s">
        <v>139</v>
      </c>
      <c r="BK133" s="199">
        <f t="shared" si="9"/>
        <v>0</v>
      </c>
      <c r="BL133" s="17" t="s">
        <v>209</v>
      </c>
      <c r="BM133" s="198" t="s">
        <v>675</v>
      </c>
    </row>
    <row r="134" spans="1:65" s="12" customFormat="1" ht="22.9" customHeight="1">
      <c r="B134" s="171"/>
      <c r="C134" s="172"/>
      <c r="D134" s="173" t="s">
        <v>74</v>
      </c>
      <c r="E134" s="185" t="s">
        <v>501</v>
      </c>
      <c r="F134" s="185" t="s">
        <v>502</v>
      </c>
      <c r="G134" s="172"/>
      <c r="H134" s="172"/>
      <c r="I134" s="175"/>
      <c r="J134" s="186">
        <f>BK134</f>
        <v>0</v>
      </c>
      <c r="K134" s="172"/>
      <c r="L134" s="177"/>
      <c r="M134" s="178"/>
      <c r="N134" s="179"/>
      <c r="O134" s="179"/>
      <c r="P134" s="180">
        <f>SUM(P135:P151)</f>
        <v>0</v>
      </c>
      <c r="Q134" s="179"/>
      <c r="R134" s="180">
        <f>SUM(R135:R151)</f>
        <v>1.1358836999999999</v>
      </c>
      <c r="S134" s="179"/>
      <c r="T134" s="181">
        <f>SUM(T135:T151)</f>
        <v>0.57340000000000013</v>
      </c>
      <c r="AR134" s="182" t="s">
        <v>139</v>
      </c>
      <c r="AT134" s="183" t="s">
        <v>74</v>
      </c>
      <c r="AU134" s="183" t="s">
        <v>83</v>
      </c>
      <c r="AY134" s="182" t="s">
        <v>131</v>
      </c>
      <c r="BK134" s="184">
        <f>SUM(BK135:BK151)</f>
        <v>0</v>
      </c>
    </row>
    <row r="135" spans="1:65" s="2" customFormat="1" ht="24.2" customHeight="1">
      <c r="A135" s="34"/>
      <c r="B135" s="35"/>
      <c r="C135" s="187" t="s">
        <v>169</v>
      </c>
      <c r="D135" s="187" t="s">
        <v>134</v>
      </c>
      <c r="E135" s="188" t="s">
        <v>676</v>
      </c>
      <c r="F135" s="189" t="s">
        <v>677</v>
      </c>
      <c r="G135" s="190" t="s">
        <v>167</v>
      </c>
      <c r="H135" s="191">
        <v>2.4700000000000002</v>
      </c>
      <c r="I135" s="192"/>
      <c r="J135" s="191">
        <f>ROUND(I135*H135,2)</f>
        <v>0</v>
      </c>
      <c r="K135" s="193"/>
      <c r="L135" s="39"/>
      <c r="M135" s="194" t="s">
        <v>1</v>
      </c>
      <c r="N135" s="195" t="s">
        <v>41</v>
      </c>
      <c r="O135" s="71"/>
      <c r="P135" s="196">
        <f>O135*H135</f>
        <v>0</v>
      </c>
      <c r="Q135" s="196">
        <v>4.5760000000000002E-2</v>
      </c>
      <c r="R135" s="196">
        <f>Q135*H135</f>
        <v>0.11302720000000001</v>
      </c>
      <c r="S135" s="196">
        <v>0.224</v>
      </c>
      <c r="T135" s="197">
        <f>S135*H135</f>
        <v>0.55328000000000011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8" t="s">
        <v>209</v>
      </c>
      <c r="AT135" s="198" t="s">
        <v>134</v>
      </c>
      <c r="AU135" s="198" t="s">
        <v>139</v>
      </c>
      <c r="AY135" s="17" t="s">
        <v>131</v>
      </c>
      <c r="BE135" s="199">
        <f>IF(N135="základní",J135,0)</f>
        <v>0</v>
      </c>
      <c r="BF135" s="199">
        <f>IF(N135="snížená",J135,0)</f>
        <v>0</v>
      </c>
      <c r="BG135" s="199">
        <f>IF(N135="zákl. přenesená",J135,0)</f>
        <v>0</v>
      </c>
      <c r="BH135" s="199">
        <f>IF(N135="sníž. přenesená",J135,0)</f>
        <v>0</v>
      </c>
      <c r="BI135" s="199">
        <f>IF(N135="nulová",J135,0)</f>
        <v>0</v>
      </c>
      <c r="BJ135" s="17" t="s">
        <v>139</v>
      </c>
      <c r="BK135" s="199">
        <f>ROUND(I135*H135,2)</f>
        <v>0</v>
      </c>
      <c r="BL135" s="17" t="s">
        <v>209</v>
      </c>
      <c r="BM135" s="198" t="s">
        <v>678</v>
      </c>
    </row>
    <row r="136" spans="1:65" s="13" customFormat="1" ht="11.25">
      <c r="B136" s="200"/>
      <c r="C136" s="201"/>
      <c r="D136" s="202" t="s">
        <v>141</v>
      </c>
      <c r="E136" s="203" t="s">
        <v>1</v>
      </c>
      <c r="F136" s="204" t="s">
        <v>679</v>
      </c>
      <c r="G136" s="201"/>
      <c r="H136" s="203" t="s">
        <v>1</v>
      </c>
      <c r="I136" s="205"/>
      <c r="J136" s="201"/>
      <c r="K136" s="201"/>
      <c r="L136" s="206"/>
      <c r="M136" s="207"/>
      <c r="N136" s="208"/>
      <c r="O136" s="208"/>
      <c r="P136" s="208"/>
      <c r="Q136" s="208"/>
      <c r="R136" s="208"/>
      <c r="S136" s="208"/>
      <c r="T136" s="209"/>
      <c r="AT136" s="210" t="s">
        <v>141</v>
      </c>
      <c r="AU136" s="210" t="s">
        <v>139</v>
      </c>
      <c r="AV136" s="13" t="s">
        <v>83</v>
      </c>
      <c r="AW136" s="13" t="s">
        <v>32</v>
      </c>
      <c r="AX136" s="13" t="s">
        <v>75</v>
      </c>
      <c r="AY136" s="210" t="s">
        <v>131</v>
      </c>
    </row>
    <row r="137" spans="1:65" s="14" customFormat="1" ht="11.25">
      <c r="B137" s="211"/>
      <c r="C137" s="212"/>
      <c r="D137" s="202" t="s">
        <v>141</v>
      </c>
      <c r="E137" s="213" t="s">
        <v>1</v>
      </c>
      <c r="F137" s="214" t="s">
        <v>680</v>
      </c>
      <c r="G137" s="212"/>
      <c r="H137" s="215">
        <v>2.4735</v>
      </c>
      <c r="I137" s="216"/>
      <c r="J137" s="212"/>
      <c r="K137" s="212"/>
      <c r="L137" s="217"/>
      <c r="M137" s="218"/>
      <c r="N137" s="219"/>
      <c r="O137" s="219"/>
      <c r="P137" s="219"/>
      <c r="Q137" s="219"/>
      <c r="R137" s="219"/>
      <c r="S137" s="219"/>
      <c r="T137" s="220"/>
      <c r="AT137" s="221" t="s">
        <v>141</v>
      </c>
      <c r="AU137" s="221" t="s">
        <v>139</v>
      </c>
      <c r="AV137" s="14" t="s">
        <v>139</v>
      </c>
      <c r="AW137" s="14" t="s">
        <v>32</v>
      </c>
      <c r="AX137" s="14" t="s">
        <v>83</v>
      </c>
      <c r="AY137" s="221" t="s">
        <v>131</v>
      </c>
    </row>
    <row r="138" spans="1:65" s="2" customFormat="1" ht="24.2" customHeight="1">
      <c r="A138" s="34"/>
      <c r="B138" s="35"/>
      <c r="C138" s="187" t="s">
        <v>174</v>
      </c>
      <c r="D138" s="187" t="s">
        <v>134</v>
      </c>
      <c r="E138" s="188" t="s">
        <v>681</v>
      </c>
      <c r="F138" s="189" t="s">
        <v>682</v>
      </c>
      <c r="G138" s="190" t="s">
        <v>683</v>
      </c>
      <c r="H138" s="191">
        <v>2.6</v>
      </c>
      <c r="I138" s="192"/>
      <c r="J138" s="191">
        <f>ROUND(I138*H138,2)</f>
        <v>0</v>
      </c>
      <c r="K138" s="193"/>
      <c r="L138" s="39"/>
      <c r="M138" s="194" t="s">
        <v>1</v>
      </c>
      <c r="N138" s="195" t="s">
        <v>41</v>
      </c>
      <c r="O138" s="71"/>
      <c r="P138" s="196">
        <f>O138*H138</f>
        <v>0</v>
      </c>
      <c r="Q138" s="196">
        <v>0</v>
      </c>
      <c r="R138" s="196">
        <f>Q138*H138</f>
        <v>0</v>
      </c>
      <c r="S138" s="196">
        <v>0</v>
      </c>
      <c r="T138" s="197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8" t="s">
        <v>209</v>
      </c>
      <c r="AT138" s="198" t="s">
        <v>134</v>
      </c>
      <c r="AU138" s="198" t="s">
        <v>139</v>
      </c>
      <c r="AY138" s="17" t="s">
        <v>131</v>
      </c>
      <c r="BE138" s="199">
        <f>IF(N138="základní",J138,0)</f>
        <v>0</v>
      </c>
      <c r="BF138" s="199">
        <f>IF(N138="snížená",J138,0)</f>
        <v>0</v>
      </c>
      <c r="BG138" s="199">
        <f>IF(N138="zákl. přenesená",J138,0)</f>
        <v>0</v>
      </c>
      <c r="BH138" s="199">
        <f>IF(N138="sníž. přenesená",J138,0)</f>
        <v>0</v>
      </c>
      <c r="BI138" s="199">
        <f>IF(N138="nulová",J138,0)</f>
        <v>0</v>
      </c>
      <c r="BJ138" s="17" t="s">
        <v>139</v>
      </c>
      <c r="BK138" s="199">
        <f>ROUND(I138*H138,2)</f>
        <v>0</v>
      </c>
      <c r="BL138" s="17" t="s">
        <v>209</v>
      </c>
      <c r="BM138" s="198" t="s">
        <v>684</v>
      </c>
    </row>
    <row r="139" spans="1:65" s="2" customFormat="1" ht="24.2" customHeight="1">
      <c r="A139" s="34"/>
      <c r="B139" s="35"/>
      <c r="C139" s="187" t="s">
        <v>181</v>
      </c>
      <c r="D139" s="187" t="s">
        <v>134</v>
      </c>
      <c r="E139" s="188" t="s">
        <v>685</v>
      </c>
      <c r="F139" s="189" t="s">
        <v>686</v>
      </c>
      <c r="G139" s="190" t="s">
        <v>167</v>
      </c>
      <c r="H139" s="191">
        <v>2</v>
      </c>
      <c r="I139" s="192"/>
      <c r="J139" s="191">
        <f>ROUND(I139*H139,2)</f>
        <v>0</v>
      </c>
      <c r="K139" s="193"/>
      <c r="L139" s="39"/>
      <c r="M139" s="194" t="s">
        <v>1</v>
      </c>
      <c r="N139" s="195" t="s">
        <v>41</v>
      </c>
      <c r="O139" s="71"/>
      <c r="P139" s="196">
        <f>O139*H139</f>
        <v>0</v>
      </c>
      <c r="Q139" s="196">
        <v>6.4200000000000004E-3</v>
      </c>
      <c r="R139" s="196">
        <f>Q139*H139</f>
        <v>1.2840000000000001E-2</v>
      </c>
      <c r="S139" s="196">
        <v>5.0600000000000003E-3</v>
      </c>
      <c r="T139" s="197">
        <f>S139*H139</f>
        <v>1.0120000000000001E-2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8" t="s">
        <v>209</v>
      </c>
      <c r="AT139" s="198" t="s">
        <v>134</v>
      </c>
      <c r="AU139" s="198" t="s">
        <v>139</v>
      </c>
      <c r="AY139" s="17" t="s">
        <v>131</v>
      </c>
      <c r="BE139" s="199">
        <f>IF(N139="základní",J139,0)</f>
        <v>0</v>
      </c>
      <c r="BF139" s="199">
        <f>IF(N139="snížená",J139,0)</f>
        <v>0</v>
      </c>
      <c r="BG139" s="199">
        <f>IF(N139="zákl. přenesená",J139,0)</f>
        <v>0</v>
      </c>
      <c r="BH139" s="199">
        <f>IF(N139="sníž. přenesená",J139,0)</f>
        <v>0</v>
      </c>
      <c r="BI139" s="199">
        <f>IF(N139="nulová",J139,0)</f>
        <v>0</v>
      </c>
      <c r="BJ139" s="17" t="s">
        <v>139</v>
      </c>
      <c r="BK139" s="199">
        <f>ROUND(I139*H139,2)</f>
        <v>0</v>
      </c>
      <c r="BL139" s="17" t="s">
        <v>209</v>
      </c>
      <c r="BM139" s="198" t="s">
        <v>687</v>
      </c>
    </row>
    <row r="140" spans="1:65" s="2" customFormat="1" ht="14.45" customHeight="1">
      <c r="A140" s="34"/>
      <c r="B140" s="35"/>
      <c r="C140" s="187" t="s">
        <v>185</v>
      </c>
      <c r="D140" s="187" t="s">
        <v>134</v>
      </c>
      <c r="E140" s="188" t="s">
        <v>518</v>
      </c>
      <c r="F140" s="189" t="s">
        <v>519</v>
      </c>
      <c r="G140" s="190" t="s">
        <v>167</v>
      </c>
      <c r="H140" s="191">
        <v>1</v>
      </c>
      <c r="I140" s="192"/>
      <c r="J140" s="191">
        <f>ROUND(I140*H140,2)</f>
        <v>0</v>
      </c>
      <c r="K140" s="193"/>
      <c r="L140" s="39"/>
      <c r="M140" s="194" t="s">
        <v>1</v>
      </c>
      <c r="N140" s="195" t="s">
        <v>41</v>
      </c>
      <c r="O140" s="71"/>
      <c r="P140" s="196">
        <f>O140*H140</f>
        <v>0</v>
      </c>
      <c r="Q140" s="196">
        <v>5.28E-3</v>
      </c>
      <c r="R140" s="196">
        <f>Q140*H140</f>
        <v>5.28E-3</v>
      </c>
      <c r="S140" s="196">
        <v>0</v>
      </c>
      <c r="T140" s="197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8" t="s">
        <v>209</v>
      </c>
      <c r="AT140" s="198" t="s">
        <v>134</v>
      </c>
      <c r="AU140" s="198" t="s">
        <v>139</v>
      </c>
      <c r="AY140" s="17" t="s">
        <v>131</v>
      </c>
      <c r="BE140" s="199">
        <f>IF(N140="základní",J140,0)</f>
        <v>0</v>
      </c>
      <c r="BF140" s="199">
        <f>IF(N140="snížená",J140,0)</f>
        <v>0</v>
      </c>
      <c r="BG140" s="199">
        <f>IF(N140="zákl. přenesená",J140,0)</f>
        <v>0</v>
      </c>
      <c r="BH140" s="199">
        <f>IF(N140="sníž. přenesená",J140,0)</f>
        <v>0</v>
      </c>
      <c r="BI140" s="199">
        <f>IF(N140="nulová",J140,0)</f>
        <v>0</v>
      </c>
      <c r="BJ140" s="17" t="s">
        <v>139</v>
      </c>
      <c r="BK140" s="199">
        <f>ROUND(I140*H140,2)</f>
        <v>0</v>
      </c>
      <c r="BL140" s="17" t="s">
        <v>209</v>
      </c>
      <c r="BM140" s="198" t="s">
        <v>688</v>
      </c>
    </row>
    <row r="141" spans="1:65" s="2" customFormat="1" ht="24.2" customHeight="1">
      <c r="A141" s="34"/>
      <c r="B141" s="35"/>
      <c r="C141" s="187" t="s">
        <v>192</v>
      </c>
      <c r="D141" s="187" t="s">
        <v>134</v>
      </c>
      <c r="E141" s="188" t="s">
        <v>689</v>
      </c>
      <c r="F141" s="189" t="s">
        <v>690</v>
      </c>
      <c r="G141" s="190" t="s">
        <v>137</v>
      </c>
      <c r="H141" s="191">
        <v>6.92</v>
      </c>
      <c r="I141" s="192"/>
      <c r="J141" s="191">
        <f>ROUND(I141*H141,2)</f>
        <v>0</v>
      </c>
      <c r="K141" s="193"/>
      <c r="L141" s="39"/>
      <c r="M141" s="194" t="s">
        <v>1</v>
      </c>
      <c r="N141" s="195" t="s">
        <v>41</v>
      </c>
      <c r="O141" s="71"/>
      <c r="P141" s="196">
        <f>O141*H141</f>
        <v>0</v>
      </c>
      <c r="Q141" s="196">
        <v>3.7199999999999997E-2</v>
      </c>
      <c r="R141" s="196">
        <f>Q141*H141</f>
        <v>0.25742399999999999</v>
      </c>
      <c r="S141" s="196">
        <v>0</v>
      </c>
      <c r="T141" s="197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8" t="s">
        <v>209</v>
      </c>
      <c r="AT141" s="198" t="s">
        <v>134</v>
      </c>
      <c r="AU141" s="198" t="s">
        <v>139</v>
      </c>
      <c r="AY141" s="17" t="s">
        <v>131</v>
      </c>
      <c r="BE141" s="199">
        <f>IF(N141="základní",J141,0)</f>
        <v>0</v>
      </c>
      <c r="BF141" s="199">
        <f>IF(N141="snížená",J141,0)</f>
        <v>0</v>
      </c>
      <c r="BG141" s="199">
        <f>IF(N141="zákl. přenesená",J141,0)</f>
        <v>0</v>
      </c>
      <c r="BH141" s="199">
        <f>IF(N141="sníž. přenesená",J141,0)</f>
        <v>0</v>
      </c>
      <c r="BI141" s="199">
        <f>IF(N141="nulová",J141,0)</f>
        <v>0</v>
      </c>
      <c r="BJ141" s="17" t="s">
        <v>139</v>
      </c>
      <c r="BK141" s="199">
        <f>ROUND(I141*H141,2)</f>
        <v>0</v>
      </c>
      <c r="BL141" s="17" t="s">
        <v>209</v>
      </c>
      <c r="BM141" s="198" t="s">
        <v>691</v>
      </c>
    </row>
    <row r="142" spans="1:65" s="13" customFormat="1" ht="11.25">
      <c r="B142" s="200"/>
      <c r="C142" s="201"/>
      <c r="D142" s="202" t="s">
        <v>141</v>
      </c>
      <c r="E142" s="203" t="s">
        <v>1</v>
      </c>
      <c r="F142" s="204" t="s">
        <v>692</v>
      </c>
      <c r="G142" s="201"/>
      <c r="H142" s="203" t="s">
        <v>1</v>
      </c>
      <c r="I142" s="205"/>
      <c r="J142" s="201"/>
      <c r="K142" s="201"/>
      <c r="L142" s="206"/>
      <c r="M142" s="207"/>
      <c r="N142" s="208"/>
      <c r="O142" s="208"/>
      <c r="P142" s="208"/>
      <c r="Q142" s="208"/>
      <c r="R142" s="208"/>
      <c r="S142" s="208"/>
      <c r="T142" s="209"/>
      <c r="AT142" s="210" t="s">
        <v>141</v>
      </c>
      <c r="AU142" s="210" t="s">
        <v>139</v>
      </c>
      <c r="AV142" s="13" t="s">
        <v>83</v>
      </c>
      <c r="AW142" s="13" t="s">
        <v>32</v>
      </c>
      <c r="AX142" s="13" t="s">
        <v>75</v>
      </c>
      <c r="AY142" s="210" t="s">
        <v>131</v>
      </c>
    </row>
    <row r="143" spans="1:65" s="14" customFormat="1" ht="11.25">
      <c r="B143" s="211"/>
      <c r="C143" s="212"/>
      <c r="D143" s="202" t="s">
        <v>141</v>
      </c>
      <c r="E143" s="213" t="s">
        <v>1</v>
      </c>
      <c r="F143" s="214" t="s">
        <v>693</v>
      </c>
      <c r="G143" s="212"/>
      <c r="H143" s="215">
        <v>6.9160000000000004</v>
      </c>
      <c r="I143" s="216"/>
      <c r="J143" s="212"/>
      <c r="K143" s="212"/>
      <c r="L143" s="217"/>
      <c r="M143" s="218"/>
      <c r="N143" s="219"/>
      <c r="O143" s="219"/>
      <c r="P143" s="219"/>
      <c r="Q143" s="219"/>
      <c r="R143" s="219"/>
      <c r="S143" s="219"/>
      <c r="T143" s="220"/>
      <c r="AT143" s="221" t="s">
        <v>141</v>
      </c>
      <c r="AU143" s="221" t="s">
        <v>139</v>
      </c>
      <c r="AV143" s="14" t="s">
        <v>139</v>
      </c>
      <c r="AW143" s="14" t="s">
        <v>32</v>
      </c>
      <c r="AX143" s="14" t="s">
        <v>83</v>
      </c>
      <c r="AY143" s="221" t="s">
        <v>131</v>
      </c>
    </row>
    <row r="144" spans="1:65" s="2" customFormat="1" ht="37.9" customHeight="1">
      <c r="A144" s="34"/>
      <c r="B144" s="35"/>
      <c r="C144" s="187" t="s">
        <v>197</v>
      </c>
      <c r="D144" s="187" t="s">
        <v>134</v>
      </c>
      <c r="E144" s="188" t="s">
        <v>694</v>
      </c>
      <c r="F144" s="189" t="s">
        <v>695</v>
      </c>
      <c r="G144" s="190" t="s">
        <v>137</v>
      </c>
      <c r="H144" s="191">
        <v>10.87</v>
      </c>
      <c r="I144" s="192"/>
      <c r="J144" s="191">
        <f>ROUND(I144*H144,2)</f>
        <v>0</v>
      </c>
      <c r="K144" s="193"/>
      <c r="L144" s="39"/>
      <c r="M144" s="194" t="s">
        <v>1</v>
      </c>
      <c r="N144" s="195" t="s">
        <v>41</v>
      </c>
      <c r="O144" s="71"/>
      <c r="P144" s="196">
        <f>O144*H144</f>
        <v>0</v>
      </c>
      <c r="Q144" s="196">
        <v>6.8750000000000006E-2</v>
      </c>
      <c r="R144" s="196">
        <f>Q144*H144</f>
        <v>0.74731250000000005</v>
      </c>
      <c r="S144" s="196">
        <v>0</v>
      </c>
      <c r="T144" s="197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8" t="s">
        <v>209</v>
      </c>
      <c r="AT144" s="198" t="s">
        <v>134</v>
      </c>
      <c r="AU144" s="198" t="s">
        <v>139</v>
      </c>
      <c r="AY144" s="17" t="s">
        <v>131</v>
      </c>
      <c r="BE144" s="199">
        <f>IF(N144="základní",J144,0)</f>
        <v>0</v>
      </c>
      <c r="BF144" s="199">
        <f>IF(N144="snížená",J144,0)</f>
        <v>0</v>
      </c>
      <c r="BG144" s="199">
        <f>IF(N144="zákl. přenesená",J144,0)</f>
        <v>0</v>
      </c>
      <c r="BH144" s="199">
        <f>IF(N144="sníž. přenesená",J144,0)</f>
        <v>0</v>
      </c>
      <c r="BI144" s="199">
        <f>IF(N144="nulová",J144,0)</f>
        <v>0</v>
      </c>
      <c r="BJ144" s="17" t="s">
        <v>139</v>
      </c>
      <c r="BK144" s="199">
        <f>ROUND(I144*H144,2)</f>
        <v>0</v>
      </c>
      <c r="BL144" s="17" t="s">
        <v>209</v>
      </c>
      <c r="BM144" s="198" t="s">
        <v>696</v>
      </c>
    </row>
    <row r="145" spans="1:65" s="13" customFormat="1" ht="11.25">
      <c r="B145" s="200"/>
      <c r="C145" s="201"/>
      <c r="D145" s="202" t="s">
        <v>141</v>
      </c>
      <c r="E145" s="203" t="s">
        <v>1</v>
      </c>
      <c r="F145" s="204" t="s">
        <v>697</v>
      </c>
      <c r="G145" s="201"/>
      <c r="H145" s="203" t="s">
        <v>1</v>
      </c>
      <c r="I145" s="205"/>
      <c r="J145" s="201"/>
      <c r="K145" s="201"/>
      <c r="L145" s="206"/>
      <c r="M145" s="207"/>
      <c r="N145" s="208"/>
      <c r="O145" s="208"/>
      <c r="P145" s="208"/>
      <c r="Q145" s="208"/>
      <c r="R145" s="208"/>
      <c r="S145" s="208"/>
      <c r="T145" s="209"/>
      <c r="AT145" s="210" t="s">
        <v>141</v>
      </c>
      <c r="AU145" s="210" t="s">
        <v>139</v>
      </c>
      <c r="AV145" s="13" t="s">
        <v>83</v>
      </c>
      <c r="AW145" s="13" t="s">
        <v>32</v>
      </c>
      <c r="AX145" s="13" t="s">
        <v>75</v>
      </c>
      <c r="AY145" s="210" t="s">
        <v>131</v>
      </c>
    </row>
    <row r="146" spans="1:65" s="14" customFormat="1" ht="11.25">
      <c r="B146" s="211"/>
      <c r="C146" s="212"/>
      <c r="D146" s="202" t="s">
        <v>141</v>
      </c>
      <c r="E146" s="213" t="s">
        <v>1</v>
      </c>
      <c r="F146" s="214" t="s">
        <v>698</v>
      </c>
      <c r="G146" s="212"/>
      <c r="H146" s="215">
        <v>10.868499999999999</v>
      </c>
      <c r="I146" s="216"/>
      <c r="J146" s="212"/>
      <c r="K146" s="212"/>
      <c r="L146" s="217"/>
      <c r="M146" s="218"/>
      <c r="N146" s="219"/>
      <c r="O146" s="219"/>
      <c r="P146" s="219"/>
      <c r="Q146" s="219"/>
      <c r="R146" s="219"/>
      <c r="S146" s="219"/>
      <c r="T146" s="220"/>
      <c r="AT146" s="221" t="s">
        <v>141</v>
      </c>
      <c r="AU146" s="221" t="s">
        <v>139</v>
      </c>
      <c r="AV146" s="14" t="s">
        <v>139</v>
      </c>
      <c r="AW146" s="14" t="s">
        <v>32</v>
      </c>
      <c r="AX146" s="14" t="s">
        <v>83</v>
      </c>
      <c r="AY146" s="221" t="s">
        <v>131</v>
      </c>
    </row>
    <row r="147" spans="1:65" s="2" customFormat="1" ht="24.2" customHeight="1">
      <c r="A147" s="34"/>
      <c r="B147" s="35"/>
      <c r="C147" s="187" t="s">
        <v>201</v>
      </c>
      <c r="D147" s="187" t="s">
        <v>134</v>
      </c>
      <c r="E147" s="188" t="s">
        <v>699</v>
      </c>
      <c r="F147" s="189" t="s">
        <v>700</v>
      </c>
      <c r="G147" s="190" t="s">
        <v>167</v>
      </c>
      <c r="H147" s="191">
        <v>1</v>
      </c>
      <c r="I147" s="192"/>
      <c r="J147" s="191">
        <f>ROUND(I147*H147,2)</f>
        <v>0</v>
      </c>
      <c r="K147" s="193"/>
      <c r="L147" s="39"/>
      <c r="M147" s="194" t="s">
        <v>1</v>
      </c>
      <c r="N147" s="195" t="s">
        <v>41</v>
      </c>
      <c r="O147" s="71"/>
      <c r="P147" s="196">
        <f>O147*H147</f>
        <v>0</v>
      </c>
      <c r="Q147" s="196">
        <v>0</v>
      </c>
      <c r="R147" s="196">
        <f>Q147*H147</f>
        <v>0</v>
      </c>
      <c r="S147" s="196">
        <v>0.01</v>
      </c>
      <c r="T147" s="197">
        <f>S147*H147</f>
        <v>0.01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8" t="s">
        <v>209</v>
      </c>
      <c r="AT147" s="198" t="s">
        <v>134</v>
      </c>
      <c r="AU147" s="198" t="s">
        <v>139</v>
      </c>
      <c r="AY147" s="17" t="s">
        <v>131</v>
      </c>
      <c r="BE147" s="199">
        <f>IF(N147="základní",J147,0)</f>
        <v>0</v>
      </c>
      <c r="BF147" s="199">
        <f>IF(N147="snížená",J147,0)</f>
        <v>0</v>
      </c>
      <c r="BG147" s="199">
        <f>IF(N147="zákl. přenesená",J147,0)</f>
        <v>0</v>
      </c>
      <c r="BH147" s="199">
        <f>IF(N147="sníž. přenesená",J147,0)</f>
        <v>0</v>
      </c>
      <c r="BI147" s="199">
        <f>IF(N147="nulová",J147,0)</f>
        <v>0</v>
      </c>
      <c r="BJ147" s="17" t="s">
        <v>139</v>
      </c>
      <c r="BK147" s="199">
        <f>ROUND(I147*H147,2)</f>
        <v>0</v>
      </c>
      <c r="BL147" s="17" t="s">
        <v>209</v>
      </c>
      <c r="BM147" s="198" t="s">
        <v>701</v>
      </c>
    </row>
    <row r="148" spans="1:65" s="2" customFormat="1" ht="24.2" customHeight="1">
      <c r="A148" s="34"/>
      <c r="B148" s="35"/>
      <c r="C148" s="187" t="s">
        <v>8</v>
      </c>
      <c r="D148" s="187" t="s">
        <v>134</v>
      </c>
      <c r="E148" s="188" t="s">
        <v>702</v>
      </c>
      <c r="F148" s="189" t="s">
        <v>703</v>
      </c>
      <c r="G148" s="190" t="s">
        <v>167</v>
      </c>
      <c r="H148" s="191">
        <v>1</v>
      </c>
      <c r="I148" s="192"/>
      <c r="J148" s="191">
        <f>ROUND(I148*H148,2)</f>
        <v>0</v>
      </c>
      <c r="K148" s="193"/>
      <c r="L148" s="39"/>
      <c r="M148" s="194" t="s">
        <v>1</v>
      </c>
      <c r="N148" s="195" t="s">
        <v>41</v>
      </c>
      <c r="O148" s="71"/>
      <c r="P148" s="196">
        <f>O148*H148</f>
        <v>0</v>
      </c>
      <c r="Q148" s="196">
        <v>0</v>
      </c>
      <c r="R148" s="196">
        <f>Q148*H148</f>
        <v>0</v>
      </c>
      <c r="S148" s="196">
        <v>0</v>
      </c>
      <c r="T148" s="197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8" t="s">
        <v>209</v>
      </c>
      <c r="AT148" s="198" t="s">
        <v>134</v>
      </c>
      <c r="AU148" s="198" t="s">
        <v>139</v>
      </c>
      <c r="AY148" s="17" t="s">
        <v>131</v>
      </c>
      <c r="BE148" s="199">
        <f>IF(N148="základní",J148,0)</f>
        <v>0</v>
      </c>
      <c r="BF148" s="199">
        <f>IF(N148="snížená",J148,0)</f>
        <v>0</v>
      </c>
      <c r="BG148" s="199">
        <f>IF(N148="zákl. přenesená",J148,0)</f>
        <v>0</v>
      </c>
      <c r="BH148" s="199">
        <f>IF(N148="sníž. přenesená",J148,0)</f>
        <v>0</v>
      </c>
      <c r="BI148" s="199">
        <f>IF(N148="nulová",J148,0)</f>
        <v>0</v>
      </c>
      <c r="BJ148" s="17" t="s">
        <v>139</v>
      </c>
      <c r="BK148" s="199">
        <f>ROUND(I148*H148,2)</f>
        <v>0</v>
      </c>
      <c r="BL148" s="17" t="s">
        <v>209</v>
      </c>
      <c r="BM148" s="198" t="s">
        <v>704</v>
      </c>
    </row>
    <row r="149" spans="1:65" s="2" customFormat="1" ht="24.2" customHeight="1">
      <c r="A149" s="34"/>
      <c r="B149" s="35"/>
      <c r="C149" s="187" t="s">
        <v>209</v>
      </c>
      <c r="D149" s="187" t="s">
        <v>134</v>
      </c>
      <c r="E149" s="188" t="s">
        <v>705</v>
      </c>
      <c r="F149" s="189" t="s">
        <v>706</v>
      </c>
      <c r="G149" s="190" t="s">
        <v>707</v>
      </c>
      <c r="H149" s="191">
        <v>1</v>
      </c>
      <c r="I149" s="192"/>
      <c r="J149" s="191">
        <f>ROUND(I149*H149,2)</f>
        <v>0</v>
      </c>
      <c r="K149" s="193"/>
      <c r="L149" s="39"/>
      <c r="M149" s="194" t="s">
        <v>1</v>
      </c>
      <c r="N149" s="195" t="s">
        <v>41</v>
      </c>
      <c r="O149" s="71"/>
      <c r="P149" s="196">
        <f>O149*H149</f>
        <v>0</v>
      </c>
      <c r="Q149" s="196">
        <v>0</v>
      </c>
      <c r="R149" s="196">
        <f>Q149*H149</f>
        <v>0</v>
      </c>
      <c r="S149" s="196">
        <v>0</v>
      </c>
      <c r="T149" s="197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8" t="s">
        <v>209</v>
      </c>
      <c r="AT149" s="198" t="s">
        <v>134</v>
      </c>
      <c r="AU149" s="198" t="s">
        <v>139</v>
      </c>
      <c r="AY149" s="17" t="s">
        <v>131</v>
      </c>
      <c r="BE149" s="199">
        <f>IF(N149="základní",J149,0)</f>
        <v>0</v>
      </c>
      <c r="BF149" s="199">
        <f>IF(N149="snížená",J149,0)</f>
        <v>0</v>
      </c>
      <c r="BG149" s="199">
        <f>IF(N149="zákl. přenesená",J149,0)</f>
        <v>0</v>
      </c>
      <c r="BH149" s="199">
        <f>IF(N149="sníž. přenesená",J149,0)</f>
        <v>0</v>
      </c>
      <c r="BI149" s="199">
        <f>IF(N149="nulová",J149,0)</f>
        <v>0</v>
      </c>
      <c r="BJ149" s="17" t="s">
        <v>139</v>
      </c>
      <c r="BK149" s="199">
        <f>ROUND(I149*H149,2)</f>
        <v>0</v>
      </c>
      <c r="BL149" s="17" t="s">
        <v>209</v>
      </c>
      <c r="BM149" s="198" t="s">
        <v>708</v>
      </c>
    </row>
    <row r="150" spans="1:65" s="2" customFormat="1" ht="24.2" customHeight="1">
      <c r="A150" s="34"/>
      <c r="B150" s="35"/>
      <c r="C150" s="187" t="s">
        <v>214</v>
      </c>
      <c r="D150" s="187" t="s">
        <v>134</v>
      </c>
      <c r="E150" s="188" t="s">
        <v>522</v>
      </c>
      <c r="F150" s="189" t="s">
        <v>523</v>
      </c>
      <c r="G150" s="190" t="s">
        <v>204</v>
      </c>
      <c r="H150" s="191">
        <v>1.1399999999999999</v>
      </c>
      <c r="I150" s="192"/>
      <c r="J150" s="191">
        <f>ROUND(I150*H150,2)</f>
        <v>0</v>
      </c>
      <c r="K150" s="193"/>
      <c r="L150" s="39"/>
      <c r="M150" s="194" t="s">
        <v>1</v>
      </c>
      <c r="N150" s="195" t="s">
        <v>41</v>
      </c>
      <c r="O150" s="71"/>
      <c r="P150" s="196">
        <f>O150*H150</f>
        <v>0</v>
      </c>
      <c r="Q150" s="196">
        <v>0</v>
      </c>
      <c r="R150" s="196">
        <f>Q150*H150</f>
        <v>0</v>
      </c>
      <c r="S150" s="196">
        <v>0</v>
      </c>
      <c r="T150" s="197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8" t="s">
        <v>209</v>
      </c>
      <c r="AT150" s="198" t="s">
        <v>134</v>
      </c>
      <c r="AU150" s="198" t="s">
        <v>139</v>
      </c>
      <c r="AY150" s="17" t="s">
        <v>131</v>
      </c>
      <c r="BE150" s="199">
        <f>IF(N150="základní",J150,0)</f>
        <v>0</v>
      </c>
      <c r="BF150" s="199">
        <f>IF(N150="snížená",J150,0)</f>
        <v>0</v>
      </c>
      <c r="BG150" s="199">
        <f>IF(N150="zákl. přenesená",J150,0)</f>
        <v>0</v>
      </c>
      <c r="BH150" s="199">
        <f>IF(N150="sníž. přenesená",J150,0)</f>
        <v>0</v>
      </c>
      <c r="BI150" s="199">
        <f>IF(N150="nulová",J150,0)</f>
        <v>0</v>
      </c>
      <c r="BJ150" s="17" t="s">
        <v>139</v>
      </c>
      <c r="BK150" s="199">
        <f>ROUND(I150*H150,2)</f>
        <v>0</v>
      </c>
      <c r="BL150" s="17" t="s">
        <v>209</v>
      </c>
      <c r="BM150" s="198" t="s">
        <v>709</v>
      </c>
    </row>
    <row r="151" spans="1:65" s="2" customFormat="1" ht="24.2" customHeight="1">
      <c r="A151" s="34"/>
      <c r="B151" s="35"/>
      <c r="C151" s="187" t="s">
        <v>219</v>
      </c>
      <c r="D151" s="187" t="s">
        <v>134</v>
      </c>
      <c r="E151" s="188" t="s">
        <v>710</v>
      </c>
      <c r="F151" s="189" t="s">
        <v>711</v>
      </c>
      <c r="G151" s="190" t="s">
        <v>204</v>
      </c>
      <c r="H151" s="191">
        <v>1.1399999999999999</v>
      </c>
      <c r="I151" s="192"/>
      <c r="J151" s="191">
        <f>ROUND(I151*H151,2)</f>
        <v>0</v>
      </c>
      <c r="K151" s="193"/>
      <c r="L151" s="39"/>
      <c r="M151" s="194" t="s">
        <v>1</v>
      </c>
      <c r="N151" s="195" t="s">
        <v>41</v>
      </c>
      <c r="O151" s="71"/>
      <c r="P151" s="196">
        <f>O151*H151</f>
        <v>0</v>
      </c>
      <c r="Q151" s="196">
        <v>0</v>
      </c>
      <c r="R151" s="196">
        <f>Q151*H151</f>
        <v>0</v>
      </c>
      <c r="S151" s="196">
        <v>0</v>
      </c>
      <c r="T151" s="197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8" t="s">
        <v>209</v>
      </c>
      <c r="AT151" s="198" t="s">
        <v>134</v>
      </c>
      <c r="AU151" s="198" t="s">
        <v>139</v>
      </c>
      <c r="AY151" s="17" t="s">
        <v>131</v>
      </c>
      <c r="BE151" s="199">
        <f>IF(N151="základní",J151,0)</f>
        <v>0</v>
      </c>
      <c r="BF151" s="199">
        <f>IF(N151="snížená",J151,0)</f>
        <v>0</v>
      </c>
      <c r="BG151" s="199">
        <f>IF(N151="zákl. přenesená",J151,0)</f>
        <v>0</v>
      </c>
      <c r="BH151" s="199">
        <f>IF(N151="sníž. přenesená",J151,0)</f>
        <v>0</v>
      </c>
      <c r="BI151" s="199">
        <f>IF(N151="nulová",J151,0)</f>
        <v>0</v>
      </c>
      <c r="BJ151" s="17" t="s">
        <v>139</v>
      </c>
      <c r="BK151" s="199">
        <f>ROUND(I151*H151,2)</f>
        <v>0</v>
      </c>
      <c r="BL151" s="17" t="s">
        <v>209</v>
      </c>
      <c r="BM151" s="198" t="s">
        <v>712</v>
      </c>
    </row>
    <row r="152" spans="1:65" s="12" customFormat="1" ht="22.9" customHeight="1">
      <c r="B152" s="171"/>
      <c r="C152" s="172"/>
      <c r="D152" s="173" t="s">
        <v>74</v>
      </c>
      <c r="E152" s="185" t="s">
        <v>525</v>
      </c>
      <c r="F152" s="185" t="s">
        <v>526</v>
      </c>
      <c r="G152" s="172"/>
      <c r="H152" s="172"/>
      <c r="I152" s="175"/>
      <c r="J152" s="186">
        <f>BK152</f>
        <v>0</v>
      </c>
      <c r="K152" s="172"/>
      <c r="L152" s="177"/>
      <c r="M152" s="178"/>
      <c r="N152" s="179"/>
      <c r="O152" s="179"/>
      <c r="P152" s="180">
        <f>SUM(P153:P156)</f>
        <v>0</v>
      </c>
      <c r="Q152" s="179"/>
      <c r="R152" s="180">
        <f>SUM(R153:R156)</f>
        <v>7.1940000000000004E-2</v>
      </c>
      <c r="S152" s="179"/>
      <c r="T152" s="181">
        <f>SUM(T153:T156)</f>
        <v>0</v>
      </c>
      <c r="AR152" s="182" t="s">
        <v>139</v>
      </c>
      <c r="AT152" s="183" t="s">
        <v>74</v>
      </c>
      <c r="AU152" s="183" t="s">
        <v>83</v>
      </c>
      <c r="AY152" s="182" t="s">
        <v>131</v>
      </c>
      <c r="BK152" s="184">
        <f>SUM(BK153:BK156)</f>
        <v>0</v>
      </c>
    </row>
    <row r="153" spans="1:65" s="2" customFormat="1" ht="24.2" customHeight="1">
      <c r="A153" s="34"/>
      <c r="B153" s="35"/>
      <c r="C153" s="187" t="s">
        <v>223</v>
      </c>
      <c r="D153" s="187" t="s">
        <v>134</v>
      </c>
      <c r="E153" s="188" t="s">
        <v>528</v>
      </c>
      <c r="F153" s="189" t="s">
        <v>529</v>
      </c>
      <c r="G153" s="190" t="s">
        <v>167</v>
      </c>
      <c r="H153" s="191">
        <v>2</v>
      </c>
      <c r="I153" s="192"/>
      <c r="J153" s="191">
        <f>ROUND(I153*H153,2)</f>
        <v>0</v>
      </c>
      <c r="K153" s="193"/>
      <c r="L153" s="39"/>
      <c r="M153" s="194" t="s">
        <v>1</v>
      </c>
      <c r="N153" s="195" t="s">
        <v>41</v>
      </c>
      <c r="O153" s="71"/>
      <c r="P153" s="196">
        <f>O153*H153</f>
        <v>0</v>
      </c>
      <c r="Q153" s="196">
        <v>0</v>
      </c>
      <c r="R153" s="196">
        <f>Q153*H153</f>
        <v>0</v>
      </c>
      <c r="S153" s="196">
        <v>0</v>
      </c>
      <c r="T153" s="197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8" t="s">
        <v>209</v>
      </c>
      <c r="AT153" s="198" t="s">
        <v>134</v>
      </c>
      <c r="AU153" s="198" t="s">
        <v>139</v>
      </c>
      <c r="AY153" s="17" t="s">
        <v>131</v>
      </c>
      <c r="BE153" s="199">
        <f>IF(N153="základní",J153,0)</f>
        <v>0</v>
      </c>
      <c r="BF153" s="199">
        <f>IF(N153="snížená",J153,0)</f>
        <v>0</v>
      </c>
      <c r="BG153" s="199">
        <f>IF(N153="zákl. přenesená",J153,0)</f>
        <v>0</v>
      </c>
      <c r="BH153" s="199">
        <f>IF(N153="sníž. přenesená",J153,0)</f>
        <v>0</v>
      </c>
      <c r="BI153" s="199">
        <f>IF(N153="nulová",J153,0)</f>
        <v>0</v>
      </c>
      <c r="BJ153" s="17" t="s">
        <v>139</v>
      </c>
      <c r="BK153" s="199">
        <f>ROUND(I153*H153,2)</f>
        <v>0</v>
      </c>
      <c r="BL153" s="17" t="s">
        <v>209</v>
      </c>
      <c r="BM153" s="198" t="s">
        <v>713</v>
      </c>
    </row>
    <row r="154" spans="1:65" s="2" customFormat="1" ht="24.2" customHeight="1">
      <c r="A154" s="34"/>
      <c r="B154" s="35"/>
      <c r="C154" s="222" t="s">
        <v>231</v>
      </c>
      <c r="D154" s="222" t="s">
        <v>170</v>
      </c>
      <c r="E154" s="223" t="s">
        <v>714</v>
      </c>
      <c r="F154" s="224" t="s">
        <v>715</v>
      </c>
      <c r="G154" s="225" t="s">
        <v>167</v>
      </c>
      <c r="H154" s="226">
        <v>2</v>
      </c>
      <c r="I154" s="227"/>
      <c r="J154" s="226">
        <f>ROUND(I154*H154,2)</f>
        <v>0</v>
      </c>
      <c r="K154" s="228"/>
      <c r="L154" s="229"/>
      <c r="M154" s="230" t="s">
        <v>1</v>
      </c>
      <c r="N154" s="231" t="s">
        <v>41</v>
      </c>
      <c r="O154" s="71"/>
      <c r="P154" s="196">
        <f>O154*H154</f>
        <v>0</v>
      </c>
      <c r="Q154" s="196">
        <v>1.95E-2</v>
      </c>
      <c r="R154" s="196">
        <f>Q154*H154</f>
        <v>3.9E-2</v>
      </c>
      <c r="S154" s="196">
        <v>0</v>
      </c>
      <c r="T154" s="197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98" t="s">
        <v>242</v>
      </c>
      <c r="AT154" s="198" t="s">
        <v>170</v>
      </c>
      <c r="AU154" s="198" t="s">
        <v>139</v>
      </c>
      <c r="AY154" s="17" t="s">
        <v>131</v>
      </c>
      <c r="BE154" s="199">
        <f>IF(N154="základní",J154,0)</f>
        <v>0</v>
      </c>
      <c r="BF154" s="199">
        <f>IF(N154="snížená",J154,0)</f>
        <v>0</v>
      </c>
      <c r="BG154" s="199">
        <f>IF(N154="zákl. přenesená",J154,0)</f>
        <v>0</v>
      </c>
      <c r="BH154" s="199">
        <f>IF(N154="sníž. přenesená",J154,0)</f>
        <v>0</v>
      </c>
      <c r="BI154" s="199">
        <f>IF(N154="nulová",J154,0)</f>
        <v>0</v>
      </c>
      <c r="BJ154" s="17" t="s">
        <v>139</v>
      </c>
      <c r="BK154" s="199">
        <f>ROUND(I154*H154,2)</f>
        <v>0</v>
      </c>
      <c r="BL154" s="17" t="s">
        <v>209</v>
      </c>
      <c r="BM154" s="198" t="s">
        <v>716</v>
      </c>
    </row>
    <row r="155" spans="1:65" s="2" customFormat="1" ht="24.2" customHeight="1">
      <c r="A155" s="34"/>
      <c r="B155" s="35"/>
      <c r="C155" s="187" t="s">
        <v>7</v>
      </c>
      <c r="D155" s="187" t="s">
        <v>134</v>
      </c>
      <c r="E155" s="188" t="s">
        <v>717</v>
      </c>
      <c r="F155" s="189" t="s">
        <v>718</v>
      </c>
      <c r="G155" s="190" t="s">
        <v>167</v>
      </c>
      <c r="H155" s="191">
        <v>2</v>
      </c>
      <c r="I155" s="192"/>
      <c r="J155" s="191">
        <f>ROUND(I155*H155,2)</f>
        <v>0</v>
      </c>
      <c r="K155" s="193"/>
      <c r="L155" s="39"/>
      <c r="M155" s="194" t="s">
        <v>1</v>
      </c>
      <c r="N155" s="195" t="s">
        <v>41</v>
      </c>
      <c r="O155" s="71"/>
      <c r="P155" s="196">
        <f>O155*H155</f>
        <v>0</v>
      </c>
      <c r="Q155" s="196">
        <v>4.6999999999999999E-4</v>
      </c>
      <c r="R155" s="196">
        <f>Q155*H155</f>
        <v>9.3999999999999997E-4</v>
      </c>
      <c r="S155" s="196">
        <v>0</v>
      </c>
      <c r="T155" s="197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8" t="s">
        <v>209</v>
      </c>
      <c r="AT155" s="198" t="s">
        <v>134</v>
      </c>
      <c r="AU155" s="198" t="s">
        <v>139</v>
      </c>
      <c r="AY155" s="17" t="s">
        <v>131</v>
      </c>
      <c r="BE155" s="199">
        <f>IF(N155="základní",J155,0)</f>
        <v>0</v>
      </c>
      <c r="BF155" s="199">
        <f>IF(N155="snížená",J155,0)</f>
        <v>0</v>
      </c>
      <c r="BG155" s="199">
        <f>IF(N155="zákl. přenesená",J155,0)</f>
        <v>0</v>
      </c>
      <c r="BH155" s="199">
        <f>IF(N155="sníž. přenesená",J155,0)</f>
        <v>0</v>
      </c>
      <c r="BI155" s="199">
        <f>IF(N155="nulová",J155,0)</f>
        <v>0</v>
      </c>
      <c r="BJ155" s="17" t="s">
        <v>139</v>
      </c>
      <c r="BK155" s="199">
        <f>ROUND(I155*H155,2)</f>
        <v>0</v>
      </c>
      <c r="BL155" s="17" t="s">
        <v>209</v>
      </c>
      <c r="BM155" s="198" t="s">
        <v>719</v>
      </c>
    </row>
    <row r="156" spans="1:65" s="2" customFormat="1" ht="37.9" customHeight="1">
      <c r="A156" s="34"/>
      <c r="B156" s="35"/>
      <c r="C156" s="222" t="s">
        <v>239</v>
      </c>
      <c r="D156" s="222" t="s">
        <v>170</v>
      </c>
      <c r="E156" s="223" t="s">
        <v>720</v>
      </c>
      <c r="F156" s="224" t="s">
        <v>721</v>
      </c>
      <c r="G156" s="225" t="s">
        <v>167</v>
      </c>
      <c r="H156" s="226">
        <v>2</v>
      </c>
      <c r="I156" s="227"/>
      <c r="J156" s="226">
        <f>ROUND(I156*H156,2)</f>
        <v>0</v>
      </c>
      <c r="K156" s="228"/>
      <c r="L156" s="229"/>
      <c r="M156" s="230" t="s">
        <v>1</v>
      </c>
      <c r="N156" s="231" t="s">
        <v>41</v>
      </c>
      <c r="O156" s="71"/>
      <c r="P156" s="196">
        <f>O156*H156</f>
        <v>0</v>
      </c>
      <c r="Q156" s="196">
        <v>1.6E-2</v>
      </c>
      <c r="R156" s="196">
        <f>Q156*H156</f>
        <v>3.2000000000000001E-2</v>
      </c>
      <c r="S156" s="196">
        <v>0</v>
      </c>
      <c r="T156" s="197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8" t="s">
        <v>242</v>
      </c>
      <c r="AT156" s="198" t="s">
        <v>170</v>
      </c>
      <c r="AU156" s="198" t="s">
        <v>139</v>
      </c>
      <c r="AY156" s="17" t="s">
        <v>131</v>
      </c>
      <c r="BE156" s="199">
        <f>IF(N156="základní",J156,0)</f>
        <v>0</v>
      </c>
      <c r="BF156" s="199">
        <f>IF(N156="snížená",J156,0)</f>
        <v>0</v>
      </c>
      <c r="BG156" s="199">
        <f>IF(N156="zákl. přenesená",J156,0)</f>
        <v>0</v>
      </c>
      <c r="BH156" s="199">
        <f>IF(N156="sníž. přenesená",J156,0)</f>
        <v>0</v>
      </c>
      <c r="BI156" s="199">
        <f>IF(N156="nulová",J156,0)</f>
        <v>0</v>
      </c>
      <c r="BJ156" s="17" t="s">
        <v>139</v>
      </c>
      <c r="BK156" s="199">
        <f>ROUND(I156*H156,2)</f>
        <v>0</v>
      </c>
      <c r="BL156" s="17" t="s">
        <v>209</v>
      </c>
      <c r="BM156" s="198" t="s">
        <v>722</v>
      </c>
    </row>
    <row r="157" spans="1:65" s="12" customFormat="1" ht="22.9" customHeight="1">
      <c r="B157" s="171"/>
      <c r="C157" s="172"/>
      <c r="D157" s="173" t="s">
        <v>74</v>
      </c>
      <c r="E157" s="185" t="s">
        <v>646</v>
      </c>
      <c r="F157" s="185" t="s">
        <v>647</v>
      </c>
      <c r="G157" s="172"/>
      <c r="H157" s="172"/>
      <c r="I157" s="175"/>
      <c r="J157" s="186">
        <f>BK157</f>
        <v>0</v>
      </c>
      <c r="K157" s="172"/>
      <c r="L157" s="177"/>
      <c r="M157" s="178"/>
      <c r="N157" s="179"/>
      <c r="O157" s="179"/>
      <c r="P157" s="180">
        <f>SUM(P158:P166)</f>
        <v>0</v>
      </c>
      <c r="Q157" s="179"/>
      <c r="R157" s="180">
        <f>SUM(R158:R166)</f>
        <v>2.9883199999999995E-2</v>
      </c>
      <c r="S157" s="179"/>
      <c r="T157" s="181">
        <f>SUM(T158:T166)</f>
        <v>1.7424000000000001E-3</v>
      </c>
      <c r="AR157" s="182" t="s">
        <v>139</v>
      </c>
      <c r="AT157" s="183" t="s">
        <v>74</v>
      </c>
      <c r="AU157" s="183" t="s">
        <v>83</v>
      </c>
      <c r="AY157" s="182" t="s">
        <v>131</v>
      </c>
      <c r="BK157" s="184">
        <f>SUM(BK158:BK166)</f>
        <v>0</v>
      </c>
    </row>
    <row r="158" spans="1:65" s="2" customFormat="1" ht="24.2" customHeight="1">
      <c r="A158" s="34"/>
      <c r="B158" s="35"/>
      <c r="C158" s="187" t="s">
        <v>245</v>
      </c>
      <c r="D158" s="187" t="s">
        <v>134</v>
      </c>
      <c r="E158" s="188" t="s">
        <v>723</v>
      </c>
      <c r="F158" s="189" t="s">
        <v>724</v>
      </c>
      <c r="G158" s="190" t="s">
        <v>137</v>
      </c>
      <c r="H158" s="191">
        <v>14.52</v>
      </c>
      <c r="I158" s="192"/>
      <c r="J158" s="191">
        <f>ROUND(I158*H158,2)</f>
        <v>0</v>
      </c>
      <c r="K158" s="193"/>
      <c r="L158" s="39"/>
      <c r="M158" s="194" t="s">
        <v>1</v>
      </c>
      <c r="N158" s="195" t="s">
        <v>41</v>
      </c>
      <c r="O158" s="71"/>
      <c r="P158" s="196">
        <f>O158*H158</f>
        <v>0</v>
      </c>
      <c r="Q158" s="196">
        <v>1.0000000000000001E-5</v>
      </c>
      <c r="R158" s="196">
        <f>Q158*H158</f>
        <v>1.4520000000000001E-4</v>
      </c>
      <c r="S158" s="196">
        <v>1.2E-4</v>
      </c>
      <c r="T158" s="197">
        <f>S158*H158</f>
        <v>1.7424000000000001E-3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98" t="s">
        <v>209</v>
      </c>
      <c r="AT158" s="198" t="s">
        <v>134</v>
      </c>
      <c r="AU158" s="198" t="s">
        <v>139</v>
      </c>
      <c r="AY158" s="17" t="s">
        <v>131</v>
      </c>
      <c r="BE158" s="199">
        <f>IF(N158="základní",J158,0)</f>
        <v>0</v>
      </c>
      <c r="BF158" s="199">
        <f>IF(N158="snížená",J158,0)</f>
        <v>0</v>
      </c>
      <c r="BG158" s="199">
        <f>IF(N158="zákl. přenesená",J158,0)</f>
        <v>0</v>
      </c>
      <c r="BH158" s="199">
        <f>IF(N158="sníž. přenesená",J158,0)</f>
        <v>0</v>
      </c>
      <c r="BI158" s="199">
        <f>IF(N158="nulová",J158,0)</f>
        <v>0</v>
      </c>
      <c r="BJ158" s="17" t="s">
        <v>139</v>
      </c>
      <c r="BK158" s="199">
        <f>ROUND(I158*H158,2)</f>
        <v>0</v>
      </c>
      <c r="BL158" s="17" t="s">
        <v>209</v>
      </c>
      <c r="BM158" s="198" t="s">
        <v>725</v>
      </c>
    </row>
    <row r="159" spans="1:65" s="14" customFormat="1" ht="11.25">
      <c r="B159" s="211"/>
      <c r="C159" s="212"/>
      <c r="D159" s="202" t="s">
        <v>141</v>
      </c>
      <c r="E159" s="213" t="s">
        <v>1</v>
      </c>
      <c r="F159" s="214" t="s">
        <v>726</v>
      </c>
      <c r="G159" s="212"/>
      <c r="H159" s="215">
        <v>14.52</v>
      </c>
      <c r="I159" s="216"/>
      <c r="J159" s="212"/>
      <c r="K159" s="212"/>
      <c r="L159" s="217"/>
      <c r="M159" s="218"/>
      <c r="N159" s="219"/>
      <c r="O159" s="219"/>
      <c r="P159" s="219"/>
      <c r="Q159" s="219"/>
      <c r="R159" s="219"/>
      <c r="S159" s="219"/>
      <c r="T159" s="220"/>
      <c r="AT159" s="221" t="s">
        <v>141</v>
      </c>
      <c r="AU159" s="221" t="s">
        <v>139</v>
      </c>
      <c r="AV159" s="14" t="s">
        <v>139</v>
      </c>
      <c r="AW159" s="14" t="s">
        <v>32</v>
      </c>
      <c r="AX159" s="14" t="s">
        <v>83</v>
      </c>
      <c r="AY159" s="221" t="s">
        <v>131</v>
      </c>
    </row>
    <row r="160" spans="1:65" s="2" customFormat="1" ht="24.2" customHeight="1">
      <c r="A160" s="34"/>
      <c r="B160" s="35"/>
      <c r="C160" s="187" t="s">
        <v>250</v>
      </c>
      <c r="D160" s="187" t="s">
        <v>134</v>
      </c>
      <c r="E160" s="188" t="s">
        <v>653</v>
      </c>
      <c r="F160" s="189" t="s">
        <v>654</v>
      </c>
      <c r="G160" s="190" t="s">
        <v>137</v>
      </c>
      <c r="H160" s="191">
        <v>2</v>
      </c>
      <c r="I160" s="192"/>
      <c r="J160" s="191">
        <f>ROUND(I160*H160,2)</f>
        <v>0</v>
      </c>
      <c r="K160" s="193"/>
      <c r="L160" s="39"/>
      <c r="M160" s="194" t="s">
        <v>1</v>
      </c>
      <c r="N160" s="195" t="s">
        <v>41</v>
      </c>
      <c r="O160" s="71"/>
      <c r="P160" s="196">
        <f>O160*H160</f>
        <v>0</v>
      </c>
      <c r="Q160" s="196">
        <v>2.5000000000000001E-4</v>
      </c>
      <c r="R160" s="196">
        <f>Q160*H160</f>
        <v>5.0000000000000001E-4</v>
      </c>
      <c r="S160" s="196">
        <v>0</v>
      </c>
      <c r="T160" s="197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98" t="s">
        <v>209</v>
      </c>
      <c r="AT160" s="198" t="s">
        <v>134</v>
      </c>
      <c r="AU160" s="198" t="s">
        <v>139</v>
      </c>
      <c r="AY160" s="17" t="s">
        <v>131</v>
      </c>
      <c r="BE160" s="199">
        <f>IF(N160="základní",J160,0)</f>
        <v>0</v>
      </c>
      <c r="BF160" s="199">
        <f>IF(N160="snížená",J160,0)</f>
        <v>0</v>
      </c>
      <c r="BG160" s="199">
        <f>IF(N160="zákl. přenesená",J160,0)</f>
        <v>0</v>
      </c>
      <c r="BH160" s="199">
        <f>IF(N160="sníž. přenesená",J160,0)</f>
        <v>0</v>
      </c>
      <c r="BI160" s="199">
        <f>IF(N160="nulová",J160,0)</f>
        <v>0</v>
      </c>
      <c r="BJ160" s="17" t="s">
        <v>139</v>
      </c>
      <c r="BK160" s="199">
        <f>ROUND(I160*H160,2)</f>
        <v>0</v>
      </c>
      <c r="BL160" s="17" t="s">
        <v>209</v>
      </c>
      <c r="BM160" s="198" t="s">
        <v>727</v>
      </c>
    </row>
    <row r="161" spans="1:65" s="2" customFormat="1" ht="24.2" customHeight="1">
      <c r="A161" s="34"/>
      <c r="B161" s="35"/>
      <c r="C161" s="187" t="s">
        <v>255</v>
      </c>
      <c r="D161" s="187" t="s">
        <v>134</v>
      </c>
      <c r="E161" s="188" t="s">
        <v>728</v>
      </c>
      <c r="F161" s="189" t="s">
        <v>729</v>
      </c>
      <c r="G161" s="190" t="s">
        <v>137</v>
      </c>
      <c r="H161" s="191">
        <v>97.46</v>
      </c>
      <c r="I161" s="192"/>
      <c r="J161" s="191">
        <f>ROUND(I161*H161,2)</f>
        <v>0</v>
      </c>
      <c r="K161" s="193"/>
      <c r="L161" s="39"/>
      <c r="M161" s="194" t="s">
        <v>1</v>
      </c>
      <c r="N161" s="195" t="s">
        <v>41</v>
      </c>
      <c r="O161" s="71"/>
      <c r="P161" s="196">
        <f>O161*H161</f>
        <v>0</v>
      </c>
      <c r="Q161" s="196">
        <v>2.9E-4</v>
      </c>
      <c r="R161" s="196">
        <f>Q161*H161</f>
        <v>2.8263399999999998E-2</v>
      </c>
      <c r="S161" s="196">
        <v>0</v>
      </c>
      <c r="T161" s="197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98" t="s">
        <v>209</v>
      </c>
      <c r="AT161" s="198" t="s">
        <v>134</v>
      </c>
      <c r="AU161" s="198" t="s">
        <v>139</v>
      </c>
      <c r="AY161" s="17" t="s">
        <v>131</v>
      </c>
      <c r="BE161" s="199">
        <f>IF(N161="základní",J161,0)</f>
        <v>0</v>
      </c>
      <c r="BF161" s="199">
        <f>IF(N161="snížená",J161,0)</f>
        <v>0</v>
      </c>
      <c r="BG161" s="199">
        <f>IF(N161="zákl. přenesená",J161,0)</f>
        <v>0</v>
      </c>
      <c r="BH161" s="199">
        <f>IF(N161="sníž. přenesená",J161,0)</f>
        <v>0</v>
      </c>
      <c r="BI161" s="199">
        <f>IF(N161="nulová",J161,0)</f>
        <v>0</v>
      </c>
      <c r="BJ161" s="17" t="s">
        <v>139</v>
      </c>
      <c r="BK161" s="199">
        <f>ROUND(I161*H161,2)</f>
        <v>0</v>
      </c>
      <c r="BL161" s="17" t="s">
        <v>209</v>
      </c>
      <c r="BM161" s="198" t="s">
        <v>730</v>
      </c>
    </row>
    <row r="162" spans="1:65" s="13" customFormat="1" ht="11.25">
      <c r="B162" s="200"/>
      <c r="C162" s="201"/>
      <c r="D162" s="202" t="s">
        <v>141</v>
      </c>
      <c r="E162" s="203" t="s">
        <v>1</v>
      </c>
      <c r="F162" s="204" t="s">
        <v>731</v>
      </c>
      <c r="G162" s="201"/>
      <c r="H162" s="203" t="s">
        <v>1</v>
      </c>
      <c r="I162" s="205"/>
      <c r="J162" s="201"/>
      <c r="K162" s="201"/>
      <c r="L162" s="206"/>
      <c r="M162" s="207"/>
      <c r="N162" s="208"/>
      <c r="O162" s="208"/>
      <c r="P162" s="208"/>
      <c r="Q162" s="208"/>
      <c r="R162" s="208"/>
      <c r="S162" s="208"/>
      <c r="T162" s="209"/>
      <c r="AT162" s="210" t="s">
        <v>141</v>
      </c>
      <c r="AU162" s="210" t="s">
        <v>139</v>
      </c>
      <c r="AV162" s="13" t="s">
        <v>83</v>
      </c>
      <c r="AW162" s="13" t="s">
        <v>32</v>
      </c>
      <c r="AX162" s="13" t="s">
        <v>75</v>
      </c>
      <c r="AY162" s="210" t="s">
        <v>131</v>
      </c>
    </row>
    <row r="163" spans="1:65" s="14" customFormat="1" ht="11.25">
      <c r="B163" s="211"/>
      <c r="C163" s="212"/>
      <c r="D163" s="202" t="s">
        <v>141</v>
      </c>
      <c r="E163" s="213" t="s">
        <v>1</v>
      </c>
      <c r="F163" s="214" t="s">
        <v>732</v>
      </c>
      <c r="G163" s="212"/>
      <c r="H163" s="215">
        <v>74.459999999999994</v>
      </c>
      <c r="I163" s="216"/>
      <c r="J163" s="212"/>
      <c r="K163" s="212"/>
      <c r="L163" s="217"/>
      <c r="M163" s="218"/>
      <c r="N163" s="219"/>
      <c r="O163" s="219"/>
      <c r="P163" s="219"/>
      <c r="Q163" s="219"/>
      <c r="R163" s="219"/>
      <c r="S163" s="219"/>
      <c r="T163" s="220"/>
      <c r="AT163" s="221" t="s">
        <v>141</v>
      </c>
      <c r="AU163" s="221" t="s">
        <v>139</v>
      </c>
      <c r="AV163" s="14" t="s">
        <v>139</v>
      </c>
      <c r="AW163" s="14" t="s">
        <v>32</v>
      </c>
      <c r="AX163" s="14" t="s">
        <v>75</v>
      </c>
      <c r="AY163" s="221" t="s">
        <v>131</v>
      </c>
    </row>
    <row r="164" spans="1:65" s="14" customFormat="1" ht="11.25">
      <c r="B164" s="211"/>
      <c r="C164" s="212"/>
      <c r="D164" s="202" t="s">
        <v>141</v>
      </c>
      <c r="E164" s="213" t="s">
        <v>1</v>
      </c>
      <c r="F164" s="214" t="s">
        <v>733</v>
      </c>
      <c r="G164" s="212"/>
      <c r="H164" s="215">
        <v>23</v>
      </c>
      <c r="I164" s="216"/>
      <c r="J164" s="212"/>
      <c r="K164" s="212"/>
      <c r="L164" s="217"/>
      <c r="M164" s="218"/>
      <c r="N164" s="219"/>
      <c r="O164" s="219"/>
      <c r="P164" s="219"/>
      <c r="Q164" s="219"/>
      <c r="R164" s="219"/>
      <c r="S164" s="219"/>
      <c r="T164" s="220"/>
      <c r="AT164" s="221" t="s">
        <v>141</v>
      </c>
      <c r="AU164" s="221" t="s">
        <v>139</v>
      </c>
      <c r="AV164" s="14" t="s">
        <v>139</v>
      </c>
      <c r="AW164" s="14" t="s">
        <v>32</v>
      </c>
      <c r="AX164" s="14" t="s">
        <v>75</v>
      </c>
      <c r="AY164" s="221" t="s">
        <v>131</v>
      </c>
    </row>
    <row r="165" spans="1:65" s="15" customFormat="1" ht="11.25">
      <c r="B165" s="232"/>
      <c r="C165" s="233"/>
      <c r="D165" s="202" t="s">
        <v>141</v>
      </c>
      <c r="E165" s="234" t="s">
        <v>1</v>
      </c>
      <c r="F165" s="235" t="s">
        <v>628</v>
      </c>
      <c r="G165" s="233"/>
      <c r="H165" s="236">
        <v>97.46</v>
      </c>
      <c r="I165" s="237"/>
      <c r="J165" s="233"/>
      <c r="K165" s="233"/>
      <c r="L165" s="238"/>
      <c r="M165" s="239"/>
      <c r="N165" s="240"/>
      <c r="O165" s="240"/>
      <c r="P165" s="240"/>
      <c r="Q165" s="240"/>
      <c r="R165" s="240"/>
      <c r="S165" s="240"/>
      <c r="T165" s="241"/>
      <c r="AT165" s="242" t="s">
        <v>141</v>
      </c>
      <c r="AU165" s="242" t="s">
        <v>139</v>
      </c>
      <c r="AV165" s="15" t="s">
        <v>138</v>
      </c>
      <c r="AW165" s="15" t="s">
        <v>32</v>
      </c>
      <c r="AX165" s="15" t="s">
        <v>83</v>
      </c>
      <c r="AY165" s="242" t="s">
        <v>131</v>
      </c>
    </row>
    <row r="166" spans="1:65" s="2" customFormat="1" ht="24.2" customHeight="1">
      <c r="A166" s="34"/>
      <c r="B166" s="35"/>
      <c r="C166" s="187" t="s">
        <v>261</v>
      </c>
      <c r="D166" s="187" t="s">
        <v>134</v>
      </c>
      <c r="E166" s="188" t="s">
        <v>734</v>
      </c>
      <c r="F166" s="189" t="s">
        <v>735</v>
      </c>
      <c r="G166" s="190" t="s">
        <v>137</v>
      </c>
      <c r="H166" s="191">
        <v>97.46</v>
      </c>
      <c r="I166" s="192"/>
      <c r="J166" s="191">
        <f>ROUND(I166*H166,2)</f>
        <v>0</v>
      </c>
      <c r="K166" s="193"/>
      <c r="L166" s="39"/>
      <c r="M166" s="194" t="s">
        <v>1</v>
      </c>
      <c r="N166" s="195" t="s">
        <v>41</v>
      </c>
      <c r="O166" s="71"/>
      <c r="P166" s="196">
        <f>O166*H166</f>
        <v>0</v>
      </c>
      <c r="Q166" s="196">
        <v>1.0000000000000001E-5</v>
      </c>
      <c r="R166" s="196">
        <f>Q166*H166</f>
        <v>9.7460000000000005E-4</v>
      </c>
      <c r="S166" s="196">
        <v>0</v>
      </c>
      <c r="T166" s="197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98" t="s">
        <v>209</v>
      </c>
      <c r="AT166" s="198" t="s">
        <v>134</v>
      </c>
      <c r="AU166" s="198" t="s">
        <v>139</v>
      </c>
      <c r="AY166" s="17" t="s">
        <v>131</v>
      </c>
      <c r="BE166" s="199">
        <f>IF(N166="základní",J166,0)</f>
        <v>0</v>
      </c>
      <c r="BF166" s="199">
        <f>IF(N166="snížená",J166,0)</f>
        <v>0</v>
      </c>
      <c r="BG166" s="199">
        <f>IF(N166="zákl. přenesená",J166,0)</f>
        <v>0</v>
      </c>
      <c r="BH166" s="199">
        <f>IF(N166="sníž. přenesená",J166,0)</f>
        <v>0</v>
      </c>
      <c r="BI166" s="199">
        <f>IF(N166="nulová",J166,0)</f>
        <v>0</v>
      </c>
      <c r="BJ166" s="17" t="s">
        <v>139</v>
      </c>
      <c r="BK166" s="199">
        <f>ROUND(I166*H166,2)</f>
        <v>0</v>
      </c>
      <c r="BL166" s="17" t="s">
        <v>209</v>
      </c>
      <c r="BM166" s="198" t="s">
        <v>736</v>
      </c>
    </row>
    <row r="167" spans="1:65" s="12" customFormat="1" ht="22.9" customHeight="1">
      <c r="B167" s="171"/>
      <c r="C167" s="172"/>
      <c r="D167" s="173" t="s">
        <v>74</v>
      </c>
      <c r="E167" s="185" t="s">
        <v>190</v>
      </c>
      <c r="F167" s="185" t="s">
        <v>191</v>
      </c>
      <c r="G167" s="172"/>
      <c r="H167" s="172"/>
      <c r="I167" s="175"/>
      <c r="J167" s="186">
        <f>BK167</f>
        <v>0</v>
      </c>
      <c r="K167" s="172"/>
      <c r="L167" s="177"/>
      <c r="M167" s="178"/>
      <c r="N167" s="179"/>
      <c r="O167" s="179"/>
      <c r="P167" s="180">
        <f>SUM(P168:P173)</f>
        <v>0</v>
      </c>
      <c r="Q167" s="179"/>
      <c r="R167" s="180">
        <f>SUM(R168:R173)</f>
        <v>0</v>
      </c>
      <c r="S167" s="179"/>
      <c r="T167" s="181">
        <f>SUM(T168:T173)</f>
        <v>0</v>
      </c>
      <c r="AR167" s="182" t="s">
        <v>83</v>
      </c>
      <c r="AT167" s="183" t="s">
        <v>74</v>
      </c>
      <c r="AU167" s="183" t="s">
        <v>83</v>
      </c>
      <c r="AY167" s="182" t="s">
        <v>131</v>
      </c>
      <c r="BK167" s="184">
        <f>SUM(BK168:BK173)</f>
        <v>0</v>
      </c>
    </row>
    <row r="168" spans="1:65" s="2" customFormat="1" ht="24.2" customHeight="1">
      <c r="A168" s="34"/>
      <c r="B168" s="35"/>
      <c r="C168" s="187" t="s">
        <v>265</v>
      </c>
      <c r="D168" s="187" t="s">
        <v>134</v>
      </c>
      <c r="E168" s="188" t="s">
        <v>737</v>
      </c>
      <c r="F168" s="189" t="s">
        <v>738</v>
      </c>
      <c r="G168" s="190" t="s">
        <v>204</v>
      </c>
      <c r="H168" s="191">
        <v>0.57999999999999996</v>
      </c>
      <c r="I168" s="192"/>
      <c r="J168" s="191">
        <f>ROUND(I168*H168,2)</f>
        <v>0</v>
      </c>
      <c r="K168" s="193"/>
      <c r="L168" s="39"/>
      <c r="M168" s="194" t="s">
        <v>1</v>
      </c>
      <c r="N168" s="195" t="s">
        <v>41</v>
      </c>
      <c r="O168" s="71"/>
      <c r="P168" s="196">
        <f>O168*H168</f>
        <v>0</v>
      </c>
      <c r="Q168" s="196">
        <v>0</v>
      </c>
      <c r="R168" s="196">
        <f>Q168*H168</f>
        <v>0</v>
      </c>
      <c r="S168" s="196">
        <v>0</v>
      </c>
      <c r="T168" s="197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98" t="s">
        <v>138</v>
      </c>
      <c r="AT168" s="198" t="s">
        <v>134</v>
      </c>
      <c r="AU168" s="198" t="s">
        <v>139</v>
      </c>
      <c r="AY168" s="17" t="s">
        <v>131</v>
      </c>
      <c r="BE168" s="199">
        <f>IF(N168="základní",J168,0)</f>
        <v>0</v>
      </c>
      <c r="BF168" s="199">
        <f>IF(N168="snížená",J168,0)</f>
        <v>0</v>
      </c>
      <c r="BG168" s="199">
        <f>IF(N168="zákl. přenesená",J168,0)</f>
        <v>0</v>
      </c>
      <c r="BH168" s="199">
        <f>IF(N168="sníž. přenesená",J168,0)</f>
        <v>0</v>
      </c>
      <c r="BI168" s="199">
        <f>IF(N168="nulová",J168,0)</f>
        <v>0</v>
      </c>
      <c r="BJ168" s="17" t="s">
        <v>139</v>
      </c>
      <c r="BK168" s="199">
        <f>ROUND(I168*H168,2)</f>
        <v>0</v>
      </c>
      <c r="BL168" s="17" t="s">
        <v>138</v>
      </c>
      <c r="BM168" s="198" t="s">
        <v>739</v>
      </c>
    </row>
    <row r="169" spans="1:65" s="2" customFormat="1" ht="24.2" customHeight="1">
      <c r="A169" s="34"/>
      <c r="B169" s="35"/>
      <c r="C169" s="187" t="s">
        <v>269</v>
      </c>
      <c r="D169" s="187" t="s">
        <v>134</v>
      </c>
      <c r="E169" s="188" t="s">
        <v>740</v>
      </c>
      <c r="F169" s="189" t="s">
        <v>741</v>
      </c>
      <c r="G169" s="190" t="s">
        <v>204</v>
      </c>
      <c r="H169" s="191">
        <v>0.57999999999999996</v>
      </c>
      <c r="I169" s="192"/>
      <c r="J169" s="191">
        <f>ROUND(I169*H169,2)</f>
        <v>0</v>
      </c>
      <c r="K169" s="193"/>
      <c r="L169" s="39"/>
      <c r="M169" s="194" t="s">
        <v>1</v>
      </c>
      <c r="N169" s="195" t="s">
        <v>41</v>
      </c>
      <c r="O169" s="71"/>
      <c r="P169" s="196">
        <f>O169*H169</f>
        <v>0</v>
      </c>
      <c r="Q169" s="196">
        <v>0</v>
      </c>
      <c r="R169" s="196">
        <f>Q169*H169</f>
        <v>0</v>
      </c>
      <c r="S169" s="196">
        <v>0</v>
      </c>
      <c r="T169" s="197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98" t="s">
        <v>138</v>
      </c>
      <c r="AT169" s="198" t="s">
        <v>134</v>
      </c>
      <c r="AU169" s="198" t="s">
        <v>139</v>
      </c>
      <c r="AY169" s="17" t="s">
        <v>131</v>
      </c>
      <c r="BE169" s="199">
        <f>IF(N169="základní",J169,0)</f>
        <v>0</v>
      </c>
      <c r="BF169" s="199">
        <f>IF(N169="snížená",J169,0)</f>
        <v>0</v>
      </c>
      <c r="BG169" s="199">
        <f>IF(N169="zákl. přenesená",J169,0)</f>
        <v>0</v>
      </c>
      <c r="BH169" s="199">
        <f>IF(N169="sníž. přenesená",J169,0)</f>
        <v>0</v>
      </c>
      <c r="BI169" s="199">
        <f>IF(N169="nulová",J169,0)</f>
        <v>0</v>
      </c>
      <c r="BJ169" s="17" t="s">
        <v>139</v>
      </c>
      <c r="BK169" s="199">
        <f>ROUND(I169*H169,2)</f>
        <v>0</v>
      </c>
      <c r="BL169" s="17" t="s">
        <v>138</v>
      </c>
      <c r="BM169" s="198" t="s">
        <v>742</v>
      </c>
    </row>
    <row r="170" spans="1:65" s="2" customFormat="1" ht="24.2" customHeight="1">
      <c r="A170" s="34"/>
      <c r="B170" s="35"/>
      <c r="C170" s="187" t="s">
        <v>273</v>
      </c>
      <c r="D170" s="187" t="s">
        <v>134</v>
      </c>
      <c r="E170" s="188" t="s">
        <v>210</v>
      </c>
      <c r="F170" s="189" t="s">
        <v>211</v>
      </c>
      <c r="G170" s="190" t="s">
        <v>204</v>
      </c>
      <c r="H170" s="191">
        <v>1.74</v>
      </c>
      <c r="I170" s="192"/>
      <c r="J170" s="191">
        <f>ROUND(I170*H170,2)</f>
        <v>0</v>
      </c>
      <c r="K170" s="193"/>
      <c r="L170" s="39"/>
      <c r="M170" s="194" t="s">
        <v>1</v>
      </c>
      <c r="N170" s="195" t="s">
        <v>41</v>
      </c>
      <c r="O170" s="71"/>
      <c r="P170" s="196">
        <f>O170*H170</f>
        <v>0</v>
      </c>
      <c r="Q170" s="196">
        <v>0</v>
      </c>
      <c r="R170" s="196">
        <f>Q170*H170</f>
        <v>0</v>
      </c>
      <c r="S170" s="196">
        <v>0</v>
      </c>
      <c r="T170" s="197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98" t="s">
        <v>138</v>
      </c>
      <c r="AT170" s="198" t="s">
        <v>134</v>
      </c>
      <c r="AU170" s="198" t="s">
        <v>139</v>
      </c>
      <c r="AY170" s="17" t="s">
        <v>131</v>
      </c>
      <c r="BE170" s="199">
        <f>IF(N170="základní",J170,0)</f>
        <v>0</v>
      </c>
      <c r="BF170" s="199">
        <f>IF(N170="snížená",J170,0)</f>
        <v>0</v>
      </c>
      <c r="BG170" s="199">
        <f>IF(N170="zákl. přenesená",J170,0)</f>
        <v>0</v>
      </c>
      <c r="BH170" s="199">
        <f>IF(N170="sníž. přenesená",J170,0)</f>
        <v>0</v>
      </c>
      <c r="BI170" s="199">
        <f>IF(N170="nulová",J170,0)</f>
        <v>0</v>
      </c>
      <c r="BJ170" s="17" t="s">
        <v>139</v>
      </c>
      <c r="BK170" s="199">
        <f>ROUND(I170*H170,2)</f>
        <v>0</v>
      </c>
      <c r="BL170" s="17" t="s">
        <v>138</v>
      </c>
      <c r="BM170" s="198" t="s">
        <v>743</v>
      </c>
    </row>
    <row r="171" spans="1:65" s="14" customFormat="1" ht="11.25">
      <c r="B171" s="211"/>
      <c r="C171" s="212"/>
      <c r="D171" s="202" t="s">
        <v>141</v>
      </c>
      <c r="E171" s="212"/>
      <c r="F171" s="214" t="s">
        <v>744</v>
      </c>
      <c r="G171" s="212"/>
      <c r="H171" s="215">
        <v>1.74</v>
      </c>
      <c r="I171" s="216"/>
      <c r="J171" s="212"/>
      <c r="K171" s="212"/>
      <c r="L171" s="217"/>
      <c r="M171" s="218"/>
      <c r="N171" s="219"/>
      <c r="O171" s="219"/>
      <c r="P171" s="219"/>
      <c r="Q171" s="219"/>
      <c r="R171" s="219"/>
      <c r="S171" s="219"/>
      <c r="T171" s="220"/>
      <c r="AT171" s="221" t="s">
        <v>141</v>
      </c>
      <c r="AU171" s="221" t="s">
        <v>139</v>
      </c>
      <c r="AV171" s="14" t="s">
        <v>139</v>
      </c>
      <c r="AW171" s="14" t="s">
        <v>4</v>
      </c>
      <c r="AX171" s="14" t="s">
        <v>83</v>
      </c>
      <c r="AY171" s="221" t="s">
        <v>131</v>
      </c>
    </row>
    <row r="172" spans="1:65" s="2" customFormat="1" ht="24.2" customHeight="1">
      <c r="A172" s="34"/>
      <c r="B172" s="35"/>
      <c r="C172" s="187" t="s">
        <v>143</v>
      </c>
      <c r="D172" s="187" t="s">
        <v>134</v>
      </c>
      <c r="E172" s="188" t="s">
        <v>745</v>
      </c>
      <c r="F172" s="189" t="s">
        <v>746</v>
      </c>
      <c r="G172" s="190" t="s">
        <v>204</v>
      </c>
      <c r="H172" s="191">
        <v>0.57999999999999996</v>
      </c>
      <c r="I172" s="192"/>
      <c r="J172" s="191">
        <f>ROUND(I172*H172,2)</f>
        <v>0</v>
      </c>
      <c r="K172" s="193"/>
      <c r="L172" s="39"/>
      <c r="M172" s="194" t="s">
        <v>1</v>
      </c>
      <c r="N172" s="195" t="s">
        <v>41</v>
      </c>
      <c r="O172" s="71"/>
      <c r="P172" s="196">
        <f>O172*H172</f>
        <v>0</v>
      </c>
      <c r="Q172" s="196">
        <v>0</v>
      </c>
      <c r="R172" s="196">
        <f>Q172*H172</f>
        <v>0</v>
      </c>
      <c r="S172" s="196">
        <v>0</v>
      </c>
      <c r="T172" s="197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98" t="s">
        <v>138</v>
      </c>
      <c r="AT172" s="198" t="s">
        <v>134</v>
      </c>
      <c r="AU172" s="198" t="s">
        <v>139</v>
      </c>
      <c r="AY172" s="17" t="s">
        <v>131</v>
      </c>
      <c r="BE172" s="199">
        <f>IF(N172="základní",J172,0)</f>
        <v>0</v>
      </c>
      <c r="BF172" s="199">
        <f>IF(N172="snížená",J172,0)</f>
        <v>0</v>
      </c>
      <c r="BG172" s="199">
        <f>IF(N172="zákl. přenesená",J172,0)</f>
        <v>0</v>
      </c>
      <c r="BH172" s="199">
        <f>IF(N172="sníž. přenesená",J172,0)</f>
        <v>0</v>
      </c>
      <c r="BI172" s="199">
        <f>IF(N172="nulová",J172,0)</f>
        <v>0</v>
      </c>
      <c r="BJ172" s="17" t="s">
        <v>139</v>
      </c>
      <c r="BK172" s="199">
        <f>ROUND(I172*H172,2)</f>
        <v>0</v>
      </c>
      <c r="BL172" s="17" t="s">
        <v>138</v>
      </c>
      <c r="BM172" s="198" t="s">
        <v>747</v>
      </c>
    </row>
    <row r="173" spans="1:65" s="2" customFormat="1" ht="24.2" customHeight="1">
      <c r="A173" s="34"/>
      <c r="B173" s="35"/>
      <c r="C173" s="187" t="s">
        <v>280</v>
      </c>
      <c r="D173" s="187" t="s">
        <v>134</v>
      </c>
      <c r="E173" s="188" t="s">
        <v>748</v>
      </c>
      <c r="F173" s="189" t="s">
        <v>749</v>
      </c>
      <c r="G173" s="190" t="s">
        <v>204</v>
      </c>
      <c r="H173" s="191">
        <v>0.57999999999999996</v>
      </c>
      <c r="I173" s="192"/>
      <c r="J173" s="191">
        <f>ROUND(I173*H173,2)</f>
        <v>0</v>
      </c>
      <c r="K173" s="193"/>
      <c r="L173" s="39"/>
      <c r="M173" s="194" t="s">
        <v>1</v>
      </c>
      <c r="N173" s="195" t="s">
        <v>41</v>
      </c>
      <c r="O173" s="71"/>
      <c r="P173" s="196">
        <f>O173*H173</f>
        <v>0</v>
      </c>
      <c r="Q173" s="196">
        <v>0</v>
      </c>
      <c r="R173" s="196">
        <f>Q173*H173</f>
        <v>0</v>
      </c>
      <c r="S173" s="196">
        <v>0</v>
      </c>
      <c r="T173" s="197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8" t="s">
        <v>138</v>
      </c>
      <c r="AT173" s="198" t="s">
        <v>134</v>
      </c>
      <c r="AU173" s="198" t="s">
        <v>139</v>
      </c>
      <c r="AY173" s="17" t="s">
        <v>131</v>
      </c>
      <c r="BE173" s="199">
        <f>IF(N173="základní",J173,0)</f>
        <v>0</v>
      </c>
      <c r="BF173" s="199">
        <f>IF(N173="snížená",J173,0)</f>
        <v>0</v>
      </c>
      <c r="BG173" s="199">
        <f>IF(N173="zákl. přenesená",J173,0)</f>
        <v>0</v>
      </c>
      <c r="BH173" s="199">
        <f>IF(N173="sníž. přenesená",J173,0)</f>
        <v>0</v>
      </c>
      <c r="BI173" s="199">
        <f>IF(N173="nulová",J173,0)</f>
        <v>0</v>
      </c>
      <c r="BJ173" s="17" t="s">
        <v>139</v>
      </c>
      <c r="BK173" s="199">
        <f>ROUND(I173*H173,2)</f>
        <v>0</v>
      </c>
      <c r="BL173" s="17" t="s">
        <v>138</v>
      </c>
      <c r="BM173" s="198" t="s">
        <v>750</v>
      </c>
    </row>
    <row r="174" spans="1:65" s="12" customFormat="1" ht="25.9" customHeight="1">
      <c r="B174" s="171"/>
      <c r="C174" s="172"/>
      <c r="D174" s="173" t="s">
        <v>74</v>
      </c>
      <c r="E174" s="174" t="s">
        <v>751</v>
      </c>
      <c r="F174" s="174" t="s">
        <v>752</v>
      </c>
      <c r="G174" s="172"/>
      <c r="H174" s="172"/>
      <c r="I174" s="175"/>
      <c r="J174" s="176">
        <f>BK174</f>
        <v>0</v>
      </c>
      <c r="K174" s="172"/>
      <c r="L174" s="177"/>
      <c r="M174" s="178"/>
      <c r="N174" s="179"/>
      <c r="O174" s="179"/>
      <c r="P174" s="180">
        <f>SUM(P175:P178)</f>
        <v>0</v>
      </c>
      <c r="Q174" s="179"/>
      <c r="R174" s="180">
        <f>SUM(R175:R178)</f>
        <v>0</v>
      </c>
      <c r="S174" s="179"/>
      <c r="T174" s="181">
        <f>SUM(T175:T178)</f>
        <v>0</v>
      </c>
      <c r="AR174" s="182" t="s">
        <v>138</v>
      </c>
      <c r="AT174" s="183" t="s">
        <v>74</v>
      </c>
      <c r="AU174" s="183" t="s">
        <v>75</v>
      </c>
      <c r="AY174" s="182" t="s">
        <v>131</v>
      </c>
      <c r="BK174" s="184">
        <f>SUM(BK175:BK178)</f>
        <v>0</v>
      </c>
    </row>
    <row r="175" spans="1:65" s="2" customFormat="1" ht="14.45" customHeight="1">
      <c r="A175" s="34"/>
      <c r="B175" s="35"/>
      <c r="C175" s="187" t="s">
        <v>242</v>
      </c>
      <c r="D175" s="187" t="s">
        <v>134</v>
      </c>
      <c r="E175" s="188" t="s">
        <v>753</v>
      </c>
      <c r="F175" s="189" t="s">
        <v>754</v>
      </c>
      <c r="G175" s="190" t="s">
        <v>755</v>
      </c>
      <c r="H175" s="191">
        <v>16</v>
      </c>
      <c r="I175" s="192"/>
      <c r="J175" s="191">
        <f>ROUND(I175*H175,2)</f>
        <v>0</v>
      </c>
      <c r="K175" s="193"/>
      <c r="L175" s="39"/>
      <c r="M175" s="194" t="s">
        <v>1</v>
      </c>
      <c r="N175" s="195" t="s">
        <v>41</v>
      </c>
      <c r="O175" s="71"/>
      <c r="P175" s="196">
        <f>O175*H175</f>
        <v>0</v>
      </c>
      <c r="Q175" s="196">
        <v>0</v>
      </c>
      <c r="R175" s="196">
        <f>Q175*H175</f>
        <v>0</v>
      </c>
      <c r="S175" s="196">
        <v>0</v>
      </c>
      <c r="T175" s="197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98" t="s">
        <v>756</v>
      </c>
      <c r="AT175" s="198" t="s">
        <v>134</v>
      </c>
      <c r="AU175" s="198" t="s">
        <v>83</v>
      </c>
      <c r="AY175" s="17" t="s">
        <v>131</v>
      </c>
      <c r="BE175" s="199">
        <f>IF(N175="základní",J175,0)</f>
        <v>0</v>
      </c>
      <c r="BF175" s="199">
        <f>IF(N175="snížená",J175,0)</f>
        <v>0</v>
      </c>
      <c r="BG175" s="199">
        <f>IF(N175="zákl. přenesená",J175,0)</f>
        <v>0</v>
      </c>
      <c r="BH175" s="199">
        <f>IF(N175="sníž. přenesená",J175,0)</f>
        <v>0</v>
      </c>
      <c r="BI175" s="199">
        <f>IF(N175="nulová",J175,0)</f>
        <v>0</v>
      </c>
      <c r="BJ175" s="17" t="s">
        <v>139</v>
      </c>
      <c r="BK175" s="199">
        <f>ROUND(I175*H175,2)</f>
        <v>0</v>
      </c>
      <c r="BL175" s="17" t="s">
        <v>756</v>
      </c>
      <c r="BM175" s="198" t="s">
        <v>757</v>
      </c>
    </row>
    <row r="176" spans="1:65" s="13" customFormat="1" ht="11.25">
      <c r="B176" s="200"/>
      <c r="C176" s="201"/>
      <c r="D176" s="202" t="s">
        <v>141</v>
      </c>
      <c r="E176" s="203" t="s">
        <v>1</v>
      </c>
      <c r="F176" s="204" t="s">
        <v>758</v>
      </c>
      <c r="G176" s="201"/>
      <c r="H176" s="203" t="s">
        <v>1</v>
      </c>
      <c r="I176" s="205"/>
      <c r="J176" s="201"/>
      <c r="K176" s="201"/>
      <c r="L176" s="206"/>
      <c r="M176" s="207"/>
      <c r="N176" s="208"/>
      <c r="O176" s="208"/>
      <c r="P176" s="208"/>
      <c r="Q176" s="208"/>
      <c r="R176" s="208"/>
      <c r="S176" s="208"/>
      <c r="T176" s="209"/>
      <c r="AT176" s="210" t="s">
        <v>141</v>
      </c>
      <c r="AU176" s="210" t="s">
        <v>83</v>
      </c>
      <c r="AV176" s="13" t="s">
        <v>83</v>
      </c>
      <c r="AW176" s="13" t="s">
        <v>32</v>
      </c>
      <c r="AX176" s="13" t="s">
        <v>75</v>
      </c>
      <c r="AY176" s="210" t="s">
        <v>131</v>
      </c>
    </row>
    <row r="177" spans="1:65" s="14" customFormat="1" ht="11.25">
      <c r="B177" s="211"/>
      <c r="C177" s="212"/>
      <c r="D177" s="202" t="s">
        <v>141</v>
      </c>
      <c r="E177" s="213" t="s">
        <v>1</v>
      </c>
      <c r="F177" s="214" t="s">
        <v>209</v>
      </c>
      <c r="G177" s="212"/>
      <c r="H177" s="215">
        <v>16</v>
      </c>
      <c r="I177" s="216"/>
      <c r="J177" s="212"/>
      <c r="K177" s="212"/>
      <c r="L177" s="217"/>
      <c r="M177" s="218"/>
      <c r="N177" s="219"/>
      <c r="O177" s="219"/>
      <c r="P177" s="219"/>
      <c r="Q177" s="219"/>
      <c r="R177" s="219"/>
      <c r="S177" s="219"/>
      <c r="T177" s="220"/>
      <c r="AT177" s="221" t="s">
        <v>141</v>
      </c>
      <c r="AU177" s="221" t="s">
        <v>83</v>
      </c>
      <c r="AV177" s="14" t="s">
        <v>139</v>
      </c>
      <c r="AW177" s="14" t="s">
        <v>32</v>
      </c>
      <c r="AX177" s="14" t="s">
        <v>83</v>
      </c>
      <c r="AY177" s="221" t="s">
        <v>131</v>
      </c>
    </row>
    <row r="178" spans="1:65" s="2" customFormat="1" ht="14.45" customHeight="1">
      <c r="A178" s="34"/>
      <c r="B178" s="35"/>
      <c r="C178" s="222" t="s">
        <v>289</v>
      </c>
      <c r="D178" s="222" t="s">
        <v>170</v>
      </c>
      <c r="E178" s="223" t="s">
        <v>475</v>
      </c>
      <c r="F178" s="224" t="s">
        <v>759</v>
      </c>
      <c r="G178" s="225" t="s">
        <v>477</v>
      </c>
      <c r="H178" s="226">
        <v>1</v>
      </c>
      <c r="I178" s="227"/>
      <c r="J178" s="226">
        <f>ROUND(I178*H178,2)</f>
        <v>0</v>
      </c>
      <c r="K178" s="228"/>
      <c r="L178" s="229"/>
      <c r="M178" s="230" t="s">
        <v>1</v>
      </c>
      <c r="N178" s="231" t="s">
        <v>41</v>
      </c>
      <c r="O178" s="71"/>
      <c r="P178" s="196">
        <f>O178*H178</f>
        <v>0</v>
      </c>
      <c r="Q178" s="196">
        <v>0</v>
      </c>
      <c r="R178" s="196">
        <f>Q178*H178</f>
        <v>0</v>
      </c>
      <c r="S178" s="196">
        <v>0</v>
      </c>
      <c r="T178" s="197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98" t="s">
        <v>756</v>
      </c>
      <c r="AT178" s="198" t="s">
        <v>170</v>
      </c>
      <c r="AU178" s="198" t="s">
        <v>83</v>
      </c>
      <c r="AY178" s="17" t="s">
        <v>131</v>
      </c>
      <c r="BE178" s="199">
        <f>IF(N178="základní",J178,0)</f>
        <v>0</v>
      </c>
      <c r="BF178" s="199">
        <f>IF(N178="snížená",J178,0)</f>
        <v>0</v>
      </c>
      <c r="BG178" s="199">
        <f>IF(N178="zákl. přenesená",J178,0)</f>
        <v>0</v>
      </c>
      <c r="BH178" s="199">
        <f>IF(N178="sníž. přenesená",J178,0)</f>
        <v>0</v>
      </c>
      <c r="BI178" s="199">
        <f>IF(N178="nulová",J178,0)</f>
        <v>0</v>
      </c>
      <c r="BJ178" s="17" t="s">
        <v>139</v>
      </c>
      <c r="BK178" s="199">
        <f>ROUND(I178*H178,2)</f>
        <v>0</v>
      </c>
      <c r="BL178" s="17" t="s">
        <v>756</v>
      </c>
      <c r="BM178" s="198" t="s">
        <v>760</v>
      </c>
    </row>
    <row r="179" spans="1:65" s="12" customFormat="1" ht="25.9" customHeight="1">
      <c r="B179" s="171"/>
      <c r="C179" s="172"/>
      <c r="D179" s="173" t="s">
        <v>74</v>
      </c>
      <c r="E179" s="174" t="s">
        <v>761</v>
      </c>
      <c r="F179" s="174" t="s">
        <v>762</v>
      </c>
      <c r="G179" s="172"/>
      <c r="H179" s="172"/>
      <c r="I179" s="175"/>
      <c r="J179" s="176">
        <f>BK179</f>
        <v>0</v>
      </c>
      <c r="K179" s="172"/>
      <c r="L179" s="177"/>
      <c r="M179" s="178"/>
      <c r="N179" s="179"/>
      <c r="O179" s="179"/>
      <c r="P179" s="180">
        <f>SUM(P180:P183)</f>
        <v>0</v>
      </c>
      <c r="Q179" s="179"/>
      <c r="R179" s="180">
        <f>SUM(R180:R183)</f>
        <v>0</v>
      </c>
      <c r="S179" s="179"/>
      <c r="T179" s="181">
        <f>SUM(T180:T183)</f>
        <v>0</v>
      </c>
      <c r="AR179" s="182" t="s">
        <v>156</v>
      </c>
      <c r="AT179" s="183" t="s">
        <v>74</v>
      </c>
      <c r="AU179" s="183" t="s">
        <v>75</v>
      </c>
      <c r="AY179" s="182" t="s">
        <v>131</v>
      </c>
      <c r="BK179" s="184">
        <f>SUM(BK180:BK183)</f>
        <v>0</v>
      </c>
    </row>
    <row r="180" spans="1:65" s="2" customFormat="1" ht="24.2" customHeight="1">
      <c r="A180" s="34"/>
      <c r="B180" s="35"/>
      <c r="C180" s="187" t="s">
        <v>293</v>
      </c>
      <c r="D180" s="187" t="s">
        <v>134</v>
      </c>
      <c r="E180" s="188" t="s">
        <v>763</v>
      </c>
      <c r="F180" s="189" t="s">
        <v>764</v>
      </c>
      <c r="G180" s="190" t="s">
        <v>755</v>
      </c>
      <c r="H180" s="191">
        <v>20</v>
      </c>
      <c r="I180" s="192"/>
      <c r="J180" s="191">
        <f>ROUND(I180*H180,2)</f>
        <v>0</v>
      </c>
      <c r="K180" s="193"/>
      <c r="L180" s="39"/>
      <c r="M180" s="194" t="s">
        <v>1</v>
      </c>
      <c r="N180" s="195" t="s">
        <v>41</v>
      </c>
      <c r="O180" s="71"/>
      <c r="P180" s="196">
        <f>O180*H180</f>
        <v>0</v>
      </c>
      <c r="Q180" s="196">
        <v>0</v>
      </c>
      <c r="R180" s="196">
        <f>Q180*H180</f>
        <v>0</v>
      </c>
      <c r="S180" s="196">
        <v>0</v>
      </c>
      <c r="T180" s="197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98" t="s">
        <v>765</v>
      </c>
      <c r="AT180" s="198" t="s">
        <v>134</v>
      </c>
      <c r="AU180" s="198" t="s">
        <v>83</v>
      </c>
      <c r="AY180" s="17" t="s">
        <v>131</v>
      </c>
      <c r="BE180" s="199">
        <f>IF(N180="základní",J180,0)</f>
        <v>0</v>
      </c>
      <c r="BF180" s="199">
        <f>IF(N180="snížená",J180,0)</f>
        <v>0</v>
      </c>
      <c r="BG180" s="199">
        <f>IF(N180="zákl. přenesená",J180,0)</f>
        <v>0</v>
      </c>
      <c r="BH180" s="199">
        <f>IF(N180="sníž. přenesená",J180,0)</f>
        <v>0</v>
      </c>
      <c r="BI180" s="199">
        <f>IF(N180="nulová",J180,0)</f>
        <v>0</v>
      </c>
      <c r="BJ180" s="17" t="s">
        <v>139</v>
      </c>
      <c r="BK180" s="199">
        <f>ROUND(I180*H180,2)</f>
        <v>0</v>
      </c>
      <c r="BL180" s="17" t="s">
        <v>765</v>
      </c>
      <c r="BM180" s="198" t="s">
        <v>766</v>
      </c>
    </row>
    <row r="181" spans="1:65" s="2" customFormat="1" ht="14.45" customHeight="1">
      <c r="A181" s="34"/>
      <c r="B181" s="35"/>
      <c r="C181" s="187" t="s">
        <v>297</v>
      </c>
      <c r="D181" s="187" t="s">
        <v>134</v>
      </c>
      <c r="E181" s="188" t="s">
        <v>767</v>
      </c>
      <c r="F181" s="189" t="s">
        <v>768</v>
      </c>
      <c r="G181" s="190" t="s">
        <v>707</v>
      </c>
      <c r="H181" s="191">
        <v>1</v>
      </c>
      <c r="I181" s="192"/>
      <c r="J181" s="191">
        <f>ROUND(I181*H181,2)</f>
        <v>0</v>
      </c>
      <c r="K181" s="193"/>
      <c r="L181" s="39"/>
      <c r="M181" s="194" t="s">
        <v>1</v>
      </c>
      <c r="N181" s="195" t="s">
        <v>41</v>
      </c>
      <c r="O181" s="71"/>
      <c r="P181" s="196">
        <f>O181*H181</f>
        <v>0</v>
      </c>
      <c r="Q181" s="196">
        <v>0</v>
      </c>
      <c r="R181" s="196">
        <f>Q181*H181</f>
        <v>0</v>
      </c>
      <c r="S181" s="196">
        <v>0</v>
      </c>
      <c r="T181" s="197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98" t="s">
        <v>765</v>
      </c>
      <c r="AT181" s="198" t="s">
        <v>134</v>
      </c>
      <c r="AU181" s="198" t="s">
        <v>83</v>
      </c>
      <c r="AY181" s="17" t="s">
        <v>131</v>
      </c>
      <c r="BE181" s="199">
        <f>IF(N181="základní",J181,0)</f>
        <v>0</v>
      </c>
      <c r="BF181" s="199">
        <f>IF(N181="snížená",J181,0)</f>
        <v>0</v>
      </c>
      <c r="BG181" s="199">
        <f>IF(N181="zákl. přenesená",J181,0)</f>
        <v>0</v>
      </c>
      <c r="BH181" s="199">
        <f>IF(N181="sníž. přenesená",J181,0)</f>
        <v>0</v>
      </c>
      <c r="BI181" s="199">
        <f>IF(N181="nulová",J181,0)</f>
        <v>0</v>
      </c>
      <c r="BJ181" s="17" t="s">
        <v>139</v>
      </c>
      <c r="BK181" s="199">
        <f>ROUND(I181*H181,2)</f>
        <v>0</v>
      </c>
      <c r="BL181" s="17" t="s">
        <v>765</v>
      </c>
      <c r="BM181" s="198" t="s">
        <v>769</v>
      </c>
    </row>
    <row r="182" spans="1:65" s="2" customFormat="1" ht="14.45" customHeight="1">
      <c r="A182" s="34"/>
      <c r="B182" s="35"/>
      <c r="C182" s="187" t="s">
        <v>301</v>
      </c>
      <c r="D182" s="187" t="s">
        <v>134</v>
      </c>
      <c r="E182" s="188" t="s">
        <v>770</v>
      </c>
      <c r="F182" s="189" t="s">
        <v>771</v>
      </c>
      <c r="G182" s="190" t="s">
        <v>707</v>
      </c>
      <c r="H182" s="191">
        <v>1</v>
      </c>
      <c r="I182" s="192"/>
      <c r="J182" s="191">
        <f>ROUND(I182*H182,2)</f>
        <v>0</v>
      </c>
      <c r="K182" s="193"/>
      <c r="L182" s="39"/>
      <c r="M182" s="194" t="s">
        <v>1</v>
      </c>
      <c r="N182" s="195" t="s">
        <v>41</v>
      </c>
      <c r="O182" s="71"/>
      <c r="P182" s="196">
        <f>O182*H182</f>
        <v>0</v>
      </c>
      <c r="Q182" s="196">
        <v>0</v>
      </c>
      <c r="R182" s="196">
        <f>Q182*H182</f>
        <v>0</v>
      </c>
      <c r="S182" s="196">
        <v>0</v>
      </c>
      <c r="T182" s="197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98" t="s">
        <v>765</v>
      </c>
      <c r="AT182" s="198" t="s">
        <v>134</v>
      </c>
      <c r="AU182" s="198" t="s">
        <v>83</v>
      </c>
      <c r="AY182" s="17" t="s">
        <v>131</v>
      </c>
      <c r="BE182" s="199">
        <f>IF(N182="základní",J182,0)</f>
        <v>0</v>
      </c>
      <c r="BF182" s="199">
        <f>IF(N182="snížená",J182,0)</f>
        <v>0</v>
      </c>
      <c r="BG182" s="199">
        <f>IF(N182="zákl. přenesená",J182,0)</f>
        <v>0</v>
      </c>
      <c r="BH182" s="199">
        <f>IF(N182="sníž. přenesená",J182,0)</f>
        <v>0</v>
      </c>
      <c r="BI182" s="199">
        <f>IF(N182="nulová",J182,0)</f>
        <v>0</v>
      </c>
      <c r="BJ182" s="17" t="s">
        <v>139</v>
      </c>
      <c r="BK182" s="199">
        <f>ROUND(I182*H182,2)</f>
        <v>0</v>
      </c>
      <c r="BL182" s="17" t="s">
        <v>765</v>
      </c>
      <c r="BM182" s="198" t="s">
        <v>772</v>
      </c>
    </row>
    <row r="183" spans="1:65" s="2" customFormat="1" ht="14.45" customHeight="1">
      <c r="A183" s="34"/>
      <c r="B183" s="35"/>
      <c r="C183" s="187" t="s">
        <v>307</v>
      </c>
      <c r="D183" s="187" t="s">
        <v>134</v>
      </c>
      <c r="E183" s="188" t="s">
        <v>773</v>
      </c>
      <c r="F183" s="189" t="s">
        <v>774</v>
      </c>
      <c r="G183" s="190" t="s">
        <v>707</v>
      </c>
      <c r="H183" s="191">
        <v>1</v>
      </c>
      <c r="I183" s="192"/>
      <c r="J183" s="191">
        <f>ROUND(I183*H183,2)</f>
        <v>0</v>
      </c>
      <c r="K183" s="193"/>
      <c r="L183" s="39"/>
      <c r="M183" s="243" t="s">
        <v>1</v>
      </c>
      <c r="N183" s="244" t="s">
        <v>41</v>
      </c>
      <c r="O183" s="245"/>
      <c r="P183" s="246">
        <f>O183*H183</f>
        <v>0</v>
      </c>
      <c r="Q183" s="246">
        <v>0</v>
      </c>
      <c r="R183" s="246">
        <f>Q183*H183</f>
        <v>0</v>
      </c>
      <c r="S183" s="246">
        <v>0</v>
      </c>
      <c r="T183" s="247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198" t="s">
        <v>765</v>
      </c>
      <c r="AT183" s="198" t="s">
        <v>134</v>
      </c>
      <c r="AU183" s="198" t="s">
        <v>83</v>
      </c>
      <c r="AY183" s="17" t="s">
        <v>131</v>
      </c>
      <c r="BE183" s="199">
        <f>IF(N183="základní",J183,0)</f>
        <v>0</v>
      </c>
      <c r="BF183" s="199">
        <f>IF(N183="snížená",J183,0)</f>
        <v>0</v>
      </c>
      <c r="BG183" s="199">
        <f>IF(N183="zákl. přenesená",J183,0)</f>
        <v>0</v>
      </c>
      <c r="BH183" s="199">
        <f>IF(N183="sníž. přenesená",J183,0)</f>
        <v>0</v>
      </c>
      <c r="BI183" s="199">
        <f>IF(N183="nulová",J183,0)</f>
        <v>0</v>
      </c>
      <c r="BJ183" s="17" t="s">
        <v>139</v>
      </c>
      <c r="BK183" s="199">
        <f>ROUND(I183*H183,2)</f>
        <v>0</v>
      </c>
      <c r="BL183" s="17" t="s">
        <v>765</v>
      </c>
      <c r="BM183" s="198" t="s">
        <v>775</v>
      </c>
    </row>
    <row r="184" spans="1:65" s="2" customFormat="1" ht="6.95" customHeight="1">
      <c r="A184" s="34"/>
      <c r="B184" s="54"/>
      <c r="C184" s="55"/>
      <c r="D184" s="55"/>
      <c r="E184" s="55"/>
      <c r="F184" s="55"/>
      <c r="G184" s="55"/>
      <c r="H184" s="55"/>
      <c r="I184" s="55"/>
      <c r="J184" s="55"/>
      <c r="K184" s="55"/>
      <c r="L184" s="39"/>
      <c r="M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</row>
  </sheetData>
  <sheetProtection algorithmName="SHA-512" hashValue="dhDdDUj8euqPbl/acbcgF+zNqpgcfnXY1FSQfeB20t0315J9fgOjRcOjsrRRkXFrJcBKmwNeBSyYcajvVGxgqA==" saltValue="Di/eaSqcHYLZyP6IP+zxQ+2IM1v/5UiDG9X1fqJTPannvICz4npGI6tbjDrckmMVHzS7+a1b4SzLrqg06OX5Iw==" spinCount="100000" sheet="1" objects="1" scenarios="1" formatColumns="0" formatRows="0" autoFilter="0"/>
  <autoFilter ref="C123:K183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1_K - Koupelna</vt:lpstr>
      <vt:lpstr>2_P - Ložnice</vt:lpstr>
      <vt:lpstr>'1_K - Koupelna'!Názvy_tisku</vt:lpstr>
      <vt:lpstr>'2_P - Ložnice'!Názvy_tisku</vt:lpstr>
      <vt:lpstr>'Rekapitulace stavby'!Názvy_tisku</vt:lpstr>
      <vt:lpstr>'1_K - Koupelna'!Oblast_tisku</vt:lpstr>
      <vt:lpstr>'2_P - Ložnice'!Oblast_tisku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HONZIIK\asus</dc:creator>
  <cp:lastModifiedBy>Petr Surovka</cp:lastModifiedBy>
  <dcterms:created xsi:type="dcterms:W3CDTF">2022-02-23T13:54:29Z</dcterms:created>
  <dcterms:modified xsi:type="dcterms:W3CDTF">2022-02-28T10:05:31Z</dcterms:modified>
</cp:coreProperties>
</file>