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.surovka\Desktop\Rekonstrukce koupelen Přímá 2,4\"/>
    </mc:Choice>
  </mc:AlternateContent>
  <bookViews>
    <workbookView xWindow="0" yWindow="0" windowWidth="28800" windowHeight="12330"/>
  </bookViews>
  <sheets>
    <sheet name="Rekapitulace stavby" sheetId="1" r:id="rId1"/>
    <sheet name="001 - Oprava koupelny Pří..." sheetId="2" r:id="rId2"/>
    <sheet name="002 - Oprava koupelny Pří..." sheetId="3" r:id="rId3"/>
  </sheets>
  <definedNames>
    <definedName name="_xlnm._FilterDatabase" localSheetId="1" hidden="1">'001 - Oprava koupelny Pří...'!$C$145:$K$337</definedName>
    <definedName name="_xlnm._FilterDatabase" localSheetId="2" hidden="1">'002 - Oprava koupelny Pří...'!$C$145:$K$337</definedName>
    <definedName name="_xlnm.Print_Titles" localSheetId="1">'001 - Oprava koupelny Pří...'!$145:$145</definedName>
    <definedName name="_xlnm.Print_Titles" localSheetId="2">'002 - Oprava koupelny Pří...'!$145:$145</definedName>
    <definedName name="_xlnm.Print_Titles" localSheetId="0">'Rekapitulace stavby'!$92:$92</definedName>
    <definedName name="_xlnm.Print_Area" localSheetId="1">'001 - Oprava koupelny Pří...'!$C$4:$J$76,'001 - Oprava koupelny Pří...'!$C$82:$J$127,'001 - Oprava koupelny Pří...'!$C$133:$K$337</definedName>
    <definedName name="_xlnm.Print_Area" localSheetId="2">'002 - Oprava koupelny Pří...'!$C$4:$J$76,'002 - Oprava koupelny Pří...'!$C$82:$J$127,'002 - Oprava koupelny Pří...'!$C$133:$K$337</definedName>
    <definedName name="_xlnm.Print_Area" localSheetId="0">'Rekapitulace stavby'!$D$4:$AO$76,'Rekapitulace stavby'!$C$82:$AQ$104</definedName>
  </definedNames>
  <calcPr calcId="162913"/>
</workbook>
</file>

<file path=xl/calcChain.xml><?xml version="1.0" encoding="utf-8"?>
<calcChain xmlns="http://schemas.openxmlformats.org/spreadsheetml/2006/main">
  <c r="J39" i="3" l="1"/>
  <c r="J38" i="3"/>
  <c r="AY96" i="1" s="1"/>
  <c r="J37" i="3"/>
  <c r="AX96" i="1" s="1"/>
  <c r="BI336" i="3"/>
  <c r="BH336" i="3"/>
  <c r="BG336" i="3"/>
  <c r="BE336" i="3"/>
  <c r="T336" i="3"/>
  <c r="R336" i="3"/>
  <c r="P336" i="3"/>
  <c r="BI334" i="3"/>
  <c r="BH334" i="3"/>
  <c r="BG334" i="3"/>
  <c r="BE334" i="3"/>
  <c r="T334" i="3"/>
  <c r="R334" i="3"/>
  <c r="P334" i="3"/>
  <c r="BI331" i="3"/>
  <c r="BH331" i="3"/>
  <c r="BG331" i="3"/>
  <c r="BE331" i="3"/>
  <c r="T331" i="3"/>
  <c r="T330" i="3"/>
  <c r="R331" i="3"/>
  <c r="R330" i="3" s="1"/>
  <c r="P331" i="3"/>
  <c r="P330" i="3" s="1"/>
  <c r="BI329" i="3"/>
  <c r="BH329" i="3"/>
  <c r="BG329" i="3"/>
  <c r="BE329" i="3"/>
  <c r="T329" i="3"/>
  <c r="T328" i="3"/>
  <c r="T327" i="3" s="1"/>
  <c r="R329" i="3"/>
  <c r="R328" i="3" s="1"/>
  <c r="R327" i="3" s="1"/>
  <c r="P329" i="3"/>
  <c r="P328" i="3" s="1"/>
  <c r="P327" i="3" s="1"/>
  <c r="BI323" i="3"/>
  <c r="BH323" i="3"/>
  <c r="BG323" i="3"/>
  <c r="BE323" i="3"/>
  <c r="T323" i="3"/>
  <c r="R323" i="3"/>
  <c r="P323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4" i="3"/>
  <c r="BH314" i="3"/>
  <c r="BG314" i="3"/>
  <c r="BE314" i="3"/>
  <c r="T314" i="3"/>
  <c r="R314" i="3"/>
  <c r="P314" i="3"/>
  <c r="BI312" i="3"/>
  <c r="BH312" i="3"/>
  <c r="BG312" i="3"/>
  <c r="BE312" i="3"/>
  <c r="T312" i="3"/>
  <c r="R312" i="3"/>
  <c r="P312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0" i="3"/>
  <c r="BH300" i="3"/>
  <c r="BG300" i="3"/>
  <c r="BE300" i="3"/>
  <c r="T300" i="3"/>
  <c r="R300" i="3"/>
  <c r="P300" i="3"/>
  <c r="BI298" i="3"/>
  <c r="BH298" i="3"/>
  <c r="BG298" i="3"/>
  <c r="BE298" i="3"/>
  <c r="T298" i="3"/>
  <c r="R298" i="3"/>
  <c r="P298" i="3"/>
  <c r="BI296" i="3"/>
  <c r="BH296" i="3"/>
  <c r="BG296" i="3"/>
  <c r="BE296" i="3"/>
  <c r="T296" i="3"/>
  <c r="R296" i="3"/>
  <c r="P296" i="3"/>
  <c r="BI292" i="3"/>
  <c r="BH292" i="3"/>
  <c r="BG292" i="3"/>
  <c r="BE292" i="3"/>
  <c r="T292" i="3"/>
  <c r="R292" i="3"/>
  <c r="P292" i="3"/>
  <c r="BI288" i="3"/>
  <c r="BH288" i="3"/>
  <c r="BG288" i="3"/>
  <c r="BE288" i="3"/>
  <c r="T288" i="3"/>
  <c r="R288" i="3"/>
  <c r="P288" i="3"/>
  <c r="BI284" i="3"/>
  <c r="BH284" i="3"/>
  <c r="BG284" i="3"/>
  <c r="BE284" i="3"/>
  <c r="T284" i="3"/>
  <c r="R284" i="3"/>
  <c r="P284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8" i="3"/>
  <c r="BH278" i="3"/>
  <c r="BG278" i="3"/>
  <c r="BE278" i="3"/>
  <c r="T278" i="3"/>
  <c r="R278" i="3"/>
  <c r="P278" i="3"/>
  <c r="BI276" i="3"/>
  <c r="BH276" i="3"/>
  <c r="BG276" i="3"/>
  <c r="BE276" i="3"/>
  <c r="T276" i="3"/>
  <c r="R276" i="3"/>
  <c r="P276" i="3"/>
  <c r="BI271" i="3"/>
  <c r="BH271" i="3"/>
  <c r="BG271" i="3"/>
  <c r="BE271" i="3"/>
  <c r="T271" i="3"/>
  <c r="R271" i="3"/>
  <c r="P271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3" i="3"/>
  <c r="BH263" i="3"/>
  <c r="BG263" i="3"/>
  <c r="BE263" i="3"/>
  <c r="T263" i="3"/>
  <c r="T262" i="3"/>
  <c r="R263" i="3"/>
  <c r="R262" i="3"/>
  <c r="P263" i="3"/>
  <c r="P262" i="3" s="1"/>
  <c r="BI261" i="3"/>
  <c r="BH261" i="3"/>
  <c r="BG261" i="3"/>
  <c r="BE261" i="3"/>
  <c r="T261" i="3"/>
  <c r="R261" i="3"/>
  <c r="P261" i="3"/>
  <c r="BI259" i="3"/>
  <c r="BH259" i="3"/>
  <c r="BG259" i="3"/>
  <c r="BE259" i="3"/>
  <c r="T259" i="3"/>
  <c r="R259" i="3"/>
  <c r="P259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3" i="3"/>
  <c r="BH253" i="3"/>
  <c r="BG253" i="3"/>
  <c r="BE253" i="3"/>
  <c r="T253" i="3"/>
  <c r="R253" i="3"/>
  <c r="P253" i="3"/>
  <c r="BI251" i="3"/>
  <c r="BH251" i="3"/>
  <c r="BG251" i="3"/>
  <c r="BE251" i="3"/>
  <c r="T251" i="3"/>
  <c r="R251" i="3"/>
  <c r="P251" i="3"/>
  <c r="BI249" i="3"/>
  <c r="BH249" i="3"/>
  <c r="BG249" i="3"/>
  <c r="BE249" i="3"/>
  <c r="T249" i="3"/>
  <c r="R249" i="3"/>
  <c r="P249" i="3"/>
  <c r="BI247" i="3"/>
  <c r="BH247" i="3"/>
  <c r="BG247" i="3"/>
  <c r="BE247" i="3"/>
  <c r="T247" i="3"/>
  <c r="R247" i="3"/>
  <c r="P247" i="3"/>
  <c r="BI245" i="3"/>
  <c r="BH245" i="3"/>
  <c r="BG245" i="3"/>
  <c r="BE245" i="3"/>
  <c r="T245" i="3"/>
  <c r="R245" i="3"/>
  <c r="P245" i="3"/>
  <c r="BI243" i="3"/>
  <c r="BH243" i="3"/>
  <c r="BG243" i="3"/>
  <c r="BE243" i="3"/>
  <c r="T243" i="3"/>
  <c r="R243" i="3"/>
  <c r="P243" i="3"/>
  <c r="BI241" i="3"/>
  <c r="BH241" i="3"/>
  <c r="BG241" i="3"/>
  <c r="BE241" i="3"/>
  <c r="T241" i="3"/>
  <c r="R241" i="3"/>
  <c r="P241" i="3"/>
  <c r="BI239" i="3"/>
  <c r="BH239" i="3"/>
  <c r="BG239" i="3"/>
  <c r="BE239" i="3"/>
  <c r="T239" i="3"/>
  <c r="R239" i="3"/>
  <c r="P239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09" i="3"/>
  <c r="BH209" i="3"/>
  <c r="BG209" i="3"/>
  <c r="BE209" i="3"/>
  <c r="T209" i="3"/>
  <c r="T208" i="3"/>
  <c r="R209" i="3"/>
  <c r="R208" i="3"/>
  <c r="P209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0" i="3"/>
  <c r="BH190" i="3"/>
  <c r="BG190" i="3"/>
  <c r="BE190" i="3"/>
  <c r="T190" i="3"/>
  <c r="R190" i="3"/>
  <c r="P190" i="3"/>
  <c r="BI188" i="3"/>
  <c r="BH188" i="3"/>
  <c r="BG188" i="3"/>
  <c r="BE188" i="3"/>
  <c r="T188" i="3"/>
  <c r="R188" i="3"/>
  <c r="P188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60" i="3"/>
  <c r="BH160" i="3"/>
  <c r="BG160" i="3"/>
  <c r="BE160" i="3"/>
  <c r="T160" i="3"/>
  <c r="R160" i="3"/>
  <c r="P160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J143" i="3"/>
  <c r="J142" i="3"/>
  <c r="F142" i="3"/>
  <c r="F140" i="3"/>
  <c r="E138" i="3"/>
  <c r="BI125" i="3"/>
  <c r="BH125" i="3"/>
  <c r="BG125" i="3"/>
  <c r="BE125" i="3"/>
  <c r="BI124" i="3"/>
  <c r="BH124" i="3"/>
  <c r="BG124" i="3"/>
  <c r="BF124" i="3"/>
  <c r="BE124" i="3"/>
  <c r="BI123" i="3"/>
  <c r="BH123" i="3"/>
  <c r="BG123" i="3"/>
  <c r="BF123" i="3"/>
  <c r="BE123" i="3"/>
  <c r="BI122" i="3"/>
  <c r="BH122" i="3"/>
  <c r="BG122" i="3"/>
  <c r="BF122" i="3"/>
  <c r="BE122" i="3"/>
  <c r="BI121" i="3"/>
  <c r="BH121" i="3"/>
  <c r="BG121" i="3"/>
  <c r="BF121" i="3"/>
  <c r="BE121" i="3"/>
  <c r="BI120" i="3"/>
  <c r="BH120" i="3"/>
  <c r="BG120" i="3"/>
  <c r="BF120" i="3"/>
  <c r="BE120" i="3"/>
  <c r="J92" i="3"/>
  <c r="J91" i="3"/>
  <c r="F91" i="3"/>
  <c r="F89" i="3"/>
  <c r="E87" i="3"/>
  <c r="J18" i="3"/>
  <c r="E18" i="3"/>
  <c r="F92" i="3" s="1"/>
  <c r="J17" i="3"/>
  <c r="J12" i="3"/>
  <c r="J140" i="3" s="1"/>
  <c r="E7" i="3"/>
  <c r="E85" i="3" s="1"/>
  <c r="J39" i="2"/>
  <c r="J38" i="2"/>
  <c r="AY95" i="1" s="1"/>
  <c r="J37" i="2"/>
  <c r="AX95" i="1"/>
  <c r="BI336" i="2"/>
  <c r="BH336" i="2"/>
  <c r="BG336" i="2"/>
  <c r="BF336" i="2"/>
  <c r="T336" i="2"/>
  <c r="R336" i="2"/>
  <c r="P336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T330" i="2" s="1"/>
  <c r="R331" i="2"/>
  <c r="R330" i="2" s="1"/>
  <c r="P331" i="2"/>
  <c r="P330" i="2"/>
  <c r="BI329" i="2"/>
  <c r="BH329" i="2"/>
  <c r="BG329" i="2"/>
  <c r="BE329" i="2"/>
  <c r="T329" i="2"/>
  <c r="T328" i="2"/>
  <c r="T327" i="2" s="1"/>
  <c r="R329" i="2"/>
  <c r="R328" i="2"/>
  <c r="R327" i="2" s="1"/>
  <c r="P329" i="2"/>
  <c r="P328" i="2"/>
  <c r="P327" i="2" s="1"/>
  <c r="BI323" i="2"/>
  <c r="BH323" i="2"/>
  <c r="BG323" i="2"/>
  <c r="BE323" i="2"/>
  <c r="T323" i="2"/>
  <c r="R323" i="2"/>
  <c r="P323" i="2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300" i="2"/>
  <c r="BH300" i="2"/>
  <c r="BG300" i="2"/>
  <c r="BE300" i="2"/>
  <c r="T300" i="2"/>
  <c r="R300" i="2"/>
  <c r="P300" i="2"/>
  <c r="BI298" i="2"/>
  <c r="BH298" i="2"/>
  <c r="BG298" i="2"/>
  <c r="BE298" i="2"/>
  <c r="T298" i="2"/>
  <c r="R298" i="2"/>
  <c r="P298" i="2"/>
  <c r="BI296" i="2"/>
  <c r="BH296" i="2"/>
  <c r="BG296" i="2"/>
  <c r="BE296" i="2"/>
  <c r="T296" i="2"/>
  <c r="R296" i="2"/>
  <c r="P296" i="2"/>
  <c r="BI292" i="2"/>
  <c r="BH292" i="2"/>
  <c r="BG292" i="2"/>
  <c r="BE292" i="2"/>
  <c r="T292" i="2"/>
  <c r="R292" i="2"/>
  <c r="P292" i="2"/>
  <c r="BI288" i="2"/>
  <c r="BH288" i="2"/>
  <c r="BG288" i="2"/>
  <c r="BE288" i="2"/>
  <c r="T288" i="2"/>
  <c r="R288" i="2"/>
  <c r="P288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T262" i="2"/>
  <c r="R263" i="2"/>
  <c r="R262" i="2"/>
  <c r="P263" i="2"/>
  <c r="P262" i="2" s="1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T208" i="2"/>
  <c r="R209" i="2"/>
  <c r="R208" i="2" s="1"/>
  <c r="P209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J143" i="2"/>
  <c r="J142" i="2"/>
  <c r="F142" i="2"/>
  <c r="F140" i="2"/>
  <c r="E138" i="2"/>
  <c r="BI125" i="2"/>
  <c r="BH125" i="2"/>
  <c r="BG125" i="2"/>
  <c r="BE125" i="2"/>
  <c r="BI124" i="2"/>
  <c r="BH124" i="2"/>
  <c r="BG124" i="2"/>
  <c r="BF124" i="2"/>
  <c r="BE124" i="2"/>
  <c r="BI123" i="2"/>
  <c r="BH123" i="2"/>
  <c r="BG123" i="2"/>
  <c r="BF123" i="2"/>
  <c r="BE123" i="2"/>
  <c r="BI122" i="2"/>
  <c r="BH122" i="2"/>
  <c r="BG122" i="2"/>
  <c r="BF122" i="2"/>
  <c r="BE122" i="2"/>
  <c r="BI121" i="2"/>
  <c r="BH121" i="2"/>
  <c r="BG121" i="2"/>
  <c r="BF121" i="2"/>
  <c r="BE121" i="2"/>
  <c r="BI120" i="2"/>
  <c r="BH120" i="2"/>
  <c r="BG120" i="2"/>
  <c r="BF120" i="2"/>
  <c r="BE120" i="2"/>
  <c r="J92" i="2"/>
  <c r="J91" i="2"/>
  <c r="F91" i="2"/>
  <c r="F89" i="2"/>
  <c r="E87" i="2"/>
  <c r="J18" i="2"/>
  <c r="E18" i="2"/>
  <c r="F143" i="2" s="1"/>
  <c r="J17" i="2"/>
  <c r="J12" i="2"/>
  <c r="J89" i="2" s="1"/>
  <c r="E7" i="2"/>
  <c r="E136" i="2" s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L90" i="1"/>
  <c r="AM90" i="1"/>
  <c r="AM89" i="1"/>
  <c r="L89" i="1"/>
  <c r="AM87" i="1"/>
  <c r="L87" i="1"/>
  <c r="L85" i="1"/>
  <c r="L84" i="1"/>
  <c r="BK336" i="2"/>
  <c r="BK329" i="2"/>
  <c r="J319" i="2"/>
  <c r="J317" i="2"/>
  <c r="BK312" i="2"/>
  <c r="BK306" i="2"/>
  <c r="BK298" i="2"/>
  <c r="J288" i="2"/>
  <c r="BK334" i="2"/>
  <c r="BK319" i="2"/>
  <c r="J314" i="2"/>
  <c r="J310" i="2"/>
  <c r="J304" i="2"/>
  <c r="J296" i="2"/>
  <c r="BK284" i="2"/>
  <c r="BK281" i="2"/>
  <c r="J280" i="2"/>
  <c r="BK276" i="2"/>
  <c r="J271" i="2"/>
  <c r="BK265" i="2"/>
  <c r="J265" i="2"/>
  <c r="J263" i="2"/>
  <c r="J261" i="2"/>
  <c r="BK257" i="2"/>
  <c r="J253" i="2"/>
  <c r="J249" i="2"/>
  <c r="BK245" i="2"/>
  <c r="BK243" i="2"/>
  <c r="BK239" i="2"/>
  <c r="BK237" i="2"/>
  <c r="J234" i="2"/>
  <c r="J231" i="2"/>
  <c r="J227" i="2"/>
  <c r="J224" i="2"/>
  <c r="J222" i="2"/>
  <c r="BK218" i="2"/>
  <c r="J214" i="2"/>
  <c r="J207" i="2"/>
  <c r="BK203" i="2"/>
  <c r="BK196" i="2"/>
  <c r="BK193" i="2"/>
  <c r="BK188" i="2"/>
  <c r="BK179" i="2"/>
  <c r="J173" i="2"/>
  <c r="BK167" i="2"/>
  <c r="J162" i="2"/>
  <c r="BK154" i="2"/>
  <c r="BK149" i="2"/>
  <c r="BK234" i="2"/>
  <c r="J232" i="2"/>
  <c r="J230" i="2"/>
  <c r="BK228" i="2"/>
  <c r="J226" i="2"/>
  <c r="BK224" i="2"/>
  <c r="BK222" i="2"/>
  <c r="J219" i="2"/>
  <c r="J216" i="2"/>
  <c r="BK214" i="2"/>
  <c r="J209" i="2"/>
  <c r="J206" i="2"/>
  <c r="J204" i="2"/>
  <c r="BK200" i="2"/>
  <c r="BK194" i="2"/>
  <c r="BK190" i="2"/>
  <c r="J183" i="2"/>
  <c r="BK177" i="2"/>
  <c r="BK172" i="2"/>
  <c r="BK164" i="2"/>
  <c r="BK156" i="2"/>
  <c r="BK150" i="2"/>
  <c r="J334" i="3"/>
  <c r="BK319" i="3"/>
  <c r="J314" i="3"/>
  <c r="BK308" i="3"/>
  <c r="J304" i="3"/>
  <c r="J296" i="3"/>
  <c r="BK284" i="3"/>
  <c r="J280" i="3"/>
  <c r="BK276" i="3"/>
  <c r="J267" i="3"/>
  <c r="BK263" i="3"/>
  <c r="J257" i="3"/>
  <c r="J251" i="3"/>
  <c r="BK243" i="3"/>
  <c r="J239" i="3"/>
  <c r="BK234" i="3"/>
  <c r="BK232" i="3"/>
  <c r="J229" i="3"/>
  <c r="BK226" i="3"/>
  <c r="J223" i="3"/>
  <c r="BK218" i="3"/>
  <c r="BK214" i="3"/>
  <c r="BK206" i="3"/>
  <c r="BK203" i="3"/>
  <c r="J198" i="3"/>
  <c r="J193" i="3"/>
  <c r="J188" i="3"/>
  <c r="BK177" i="3"/>
  <c r="J172" i="3"/>
  <c r="BK162" i="3"/>
  <c r="BK154" i="3"/>
  <c r="J152" i="3"/>
  <c r="J149" i="3"/>
  <c r="BK331" i="3"/>
  <c r="J323" i="3"/>
  <c r="J316" i="3"/>
  <c r="BK310" i="3"/>
  <c r="BK304" i="3"/>
  <c r="J282" i="3"/>
  <c r="BK281" i="3"/>
  <c r="BK267" i="3"/>
  <c r="J259" i="3"/>
  <c r="J253" i="3"/>
  <c r="J247" i="3"/>
  <c r="J241" i="3"/>
  <c r="J235" i="3"/>
  <c r="BK233" i="3"/>
  <c r="J230" i="3"/>
  <c r="J227" i="3"/>
  <c r="BK223" i="3"/>
  <c r="J219" i="3"/>
  <c r="J215" i="3"/>
  <c r="J209" i="3"/>
  <c r="J205" i="3"/>
  <c r="J200" i="3"/>
  <c r="BK193" i="3"/>
  <c r="BK188" i="3"/>
  <c r="J184" i="3"/>
  <c r="J177" i="3"/>
  <c r="BK172" i="3"/>
  <c r="BK166" i="3"/>
  <c r="BK160" i="3"/>
  <c r="BK150" i="3"/>
  <c r="J334" i="2"/>
  <c r="J329" i="2"/>
  <c r="J316" i="2"/>
  <c r="BK310" i="2"/>
  <c r="BK304" i="2"/>
  <c r="BK296" i="2"/>
  <c r="J284" i="2"/>
  <c r="BK331" i="2"/>
  <c r="BK317" i="2"/>
  <c r="J312" i="2"/>
  <c r="BK308" i="2"/>
  <c r="BK300" i="2"/>
  <c r="BK292" i="2"/>
  <c r="BK282" i="2"/>
  <c r="J281" i="2"/>
  <c r="BK278" i="2"/>
  <c r="J276" i="2"/>
  <c r="J269" i="2"/>
  <c r="J267" i="2"/>
  <c r="BK263" i="2"/>
  <c r="J259" i="2"/>
  <c r="BK255" i="2"/>
  <c r="BK253" i="2"/>
  <c r="J251" i="2"/>
  <c r="BK247" i="2"/>
  <c r="J245" i="2"/>
  <c r="BK241" i="2"/>
  <c r="BK235" i="2"/>
  <c r="J233" i="2"/>
  <c r="BK230" i="2"/>
  <c r="J228" i="2"/>
  <c r="J225" i="2"/>
  <c r="BK221" i="2"/>
  <c r="BK216" i="2"/>
  <c r="J212" i="2"/>
  <c r="BK206" i="2"/>
  <c r="BK204" i="2"/>
  <c r="J198" i="2"/>
  <c r="J192" i="2"/>
  <c r="BK184" i="2"/>
  <c r="J177" i="2"/>
  <c r="J172" i="2"/>
  <c r="J164" i="2"/>
  <c r="J160" i="2"/>
  <c r="AS94" i="1"/>
  <c r="BK198" i="2"/>
  <c r="J193" i="2"/>
  <c r="J184" i="2"/>
  <c r="BK175" i="2"/>
  <c r="BK166" i="2"/>
  <c r="BK160" i="2"/>
  <c r="J152" i="2"/>
  <c r="J149" i="2"/>
  <c r="J329" i="3"/>
  <c r="J317" i="3"/>
  <c r="J312" i="3"/>
  <c r="BK300" i="3"/>
  <c r="J292" i="3"/>
  <c r="BK282" i="3"/>
  <c r="BK278" i="3"/>
  <c r="J269" i="3"/>
  <c r="BK259" i="3"/>
  <c r="BK253" i="3"/>
  <c r="BK247" i="3"/>
  <c r="BK241" i="3"/>
  <c r="J237" i="3"/>
  <c r="J233" i="3"/>
  <c r="BK230" i="3"/>
  <c r="BK227" i="3"/>
  <c r="J222" i="3"/>
  <c r="BK219" i="3"/>
  <c r="BK215" i="3"/>
  <c r="BK212" i="3"/>
  <c r="BK207" i="3"/>
  <c r="BK204" i="3"/>
  <c r="BK196" i="3"/>
  <c r="BK192" i="3"/>
  <c r="BK184" i="3"/>
  <c r="J179" i="3"/>
  <c r="J173" i="3"/>
  <c r="J166" i="3"/>
  <c r="J160" i="3"/>
  <c r="BK149" i="3"/>
  <c r="BK334" i="3"/>
  <c r="BK329" i="3"/>
  <c r="BK317" i="3"/>
  <c r="BK312" i="3"/>
  <c r="BK306" i="3"/>
  <c r="BK298" i="3"/>
  <c r="BK292" i="3"/>
  <c r="J284" i="3"/>
  <c r="BK280" i="3"/>
  <c r="J276" i="3"/>
  <c r="J331" i="2"/>
  <c r="BK323" i="2"/>
  <c r="BK314" i="2"/>
  <c r="J308" i="2"/>
  <c r="J300" i="2"/>
  <c r="J292" i="2"/>
  <c r="J336" i="2"/>
  <c r="J323" i="2"/>
  <c r="BK316" i="2"/>
  <c r="J306" i="2"/>
  <c r="J298" i="2"/>
  <c r="BK288" i="2"/>
  <c r="J282" i="2"/>
  <c r="BK280" i="2"/>
  <c r="J278" i="2"/>
  <c r="BK271" i="2"/>
  <c r="BK269" i="2"/>
  <c r="BK267" i="2"/>
  <c r="BK261" i="2"/>
  <c r="BK259" i="2"/>
  <c r="J257" i="2"/>
  <c r="J255" i="2"/>
  <c r="BK251" i="2"/>
  <c r="BK249" i="2"/>
  <c r="J247" i="2"/>
  <c r="J243" i="2"/>
  <c r="J241" i="2"/>
  <c r="J239" i="2"/>
  <c r="J235" i="2"/>
  <c r="BK232" i="2"/>
  <c r="J229" i="2"/>
  <c r="BK226" i="2"/>
  <c r="J223" i="2"/>
  <c r="BK219" i="2"/>
  <c r="BK215" i="2"/>
  <c r="BK209" i="2"/>
  <c r="BK205" i="2"/>
  <c r="J200" i="2"/>
  <c r="J194" i="2"/>
  <c r="J190" i="2"/>
  <c r="BK183" i="2"/>
  <c r="J175" i="2"/>
  <c r="J166" i="2"/>
  <c r="J156" i="2"/>
  <c r="BK152" i="2"/>
  <c r="J237" i="2"/>
  <c r="BK233" i="2"/>
  <c r="BK231" i="2"/>
  <c r="BK229" i="2"/>
  <c r="BK227" i="2"/>
  <c r="BK225" i="2"/>
  <c r="BK223" i="2"/>
  <c r="J221" i="2"/>
  <c r="J218" i="2"/>
  <c r="J215" i="2"/>
  <c r="BK212" i="2"/>
  <c r="BK207" i="2"/>
  <c r="J205" i="2"/>
  <c r="J203" i="2"/>
  <c r="J196" i="2"/>
  <c r="BK192" i="2"/>
  <c r="J188" i="2"/>
  <c r="J179" i="2"/>
  <c r="BK173" i="2"/>
  <c r="J167" i="2"/>
  <c r="BK162" i="2"/>
  <c r="J154" i="2"/>
  <c r="J150" i="2"/>
  <c r="J336" i="3"/>
  <c r="BK323" i="3"/>
  <c r="BK316" i="3"/>
  <c r="J310" i="3"/>
  <c r="J306" i="3"/>
  <c r="J298" i="3"/>
  <c r="BK288" i="3"/>
  <c r="J281" i="3"/>
  <c r="BK271" i="3"/>
  <c r="J265" i="3"/>
  <c r="J261" i="3"/>
  <c r="J255" i="3"/>
  <c r="J249" i="3"/>
  <c r="BK245" i="3"/>
  <c r="BK235" i="3"/>
  <c r="BK231" i="3"/>
  <c r="J228" i="3"/>
  <c r="J225" i="3"/>
  <c r="J224" i="3"/>
  <c r="BK221" i="3"/>
  <c r="BK216" i="3"/>
  <c r="BK209" i="3"/>
  <c r="BK205" i="3"/>
  <c r="BK200" i="3"/>
  <c r="J194" i="3"/>
  <c r="BK190" i="3"/>
  <c r="J183" i="3"/>
  <c r="BK175" i="3"/>
  <c r="BK167" i="3"/>
  <c r="BK164" i="3"/>
  <c r="BK156" i="3"/>
  <c r="J150" i="3"/>
  <c r="BK336" i="3"/>
  <c r="J331" i="3"/>
  <c r="J319" i="3"/>
  <c r="BK314" i="3"/>
  <c r="J308" i="3"/>
  <c r="J300" i="3"/>
  <c r="BK296" i="3"/>
  <c r="J288" i="3"/>
  <c r="J271" i="3"/>
  <c r="BK269" i="3"/>
  <c r="J263" i="3"/>
  <c r="BK261" i="3"/>
  <c r="BK255" i="3"/>
  <c r="BK251" i="3"/>
  <c r="J245" i="3"/>
  <c r="BK239" i="3"/>
  <c r="J234" i="3"/>
  <c r="J231" i="3"/>
  <c r="BK228" i="3"/>
  <c r="J226" i="3"/>
  <c r="BK224" i="3"/>
  <c r="J221" i="3"/>
  <c r="J218" i="3"/>
  <c r="J214" i="3"/>
  <c r="J207" i="3"/>
  <c r="J204" i="3"/>
  <c r="BK198" i="3"/>
  <c r="BK194" i="3"/>
  <c r="J190" i="3"/>
  <c r="BK183" i="3"/>
  <c r="J175" i="3"/>
  <c r="J167" i="3"/>
  <c r="J164" i="3"/>
  <c r="J156" i="3"/>
  <c r="BK152" i="3"/>
  <c r="J278" i="3"/>
  <c r="BK265" i="3"/>
  <c r="BK257" i="3"/>
  <c r="BK249" i="3"/>
  <c r="J243" i="3"/>
  <c r="BK237" i="3"/>
  <c r="J232" i="3"/>
  <c r="BK229" i="3"/>
  <c r="BK225" i="3"/>
  <c r="BK222" i="3"/>
  <c r="J216" i="3"/>
  <c r="J212" i="3"/>
  <c r="J206" i="3"/>
  <c r="J203" i="3"/>
  <c r="J196" i="3"/>
  <c r="J192" i="3"/>
  <c r="BK179" i="3"/>
  <c r="BK173" i="3"/>
  <c r="J162" i="3"/>
  <c r="J154" i="3"/>
  <c r="P148" i="2" l="1"/>
  <c r="P153" i="2"/>
  <c r="P171" i="2"/>
  <c r="R202" i="2"/>
  <c r="P211" i="2"/>
  <c r="P217" i="2"/>
  <c r="R220" i="2"/>
  <c r="P264" i="2"/>
  <c r="BK283" i="2"/>
  <c r="J283" i="2" s="1"/>
  <c r="J110" i="2" s="1"/>
  <c r="BK305" i="2"/>
  <c r="J305" i="2" s="1"/>
  <c r="J111" i="2" s="1"/>
  <c r="BK318" i="2"/>
  <c r="J318" i="2" s="1"/>
  <c r="J112" i="2" s="1"/>
  <c r="T333" i="2"/>
  <c r="BK171" i="3"/>
  <c r="J171" i="3" s="1"/>
  <c r="J100" i="3" s="1"/>
  <c r="BK202" i="3"/>
  <c r="J202" i="3" s="1"/>
  <c r="J101" i="3" s="1"/>
  <c r="R217" i="3"/>
  <c r="BK275" i="3"/>
  <c r="J275" i="3"/>
  <c r="J109" i="3" s="1"/>
  <c r="BK148" i="2"/>
  <c r="J148" i="2"/>
  <c r="J98" i="2"/>
  <c r="R148" i="2"/>
  <c r="T153" i="2"/>
  <c r="R171" i="2"/>
  <c r="T202" i="2"/>
  <c r="R211" i="2"/>
  <c r="R217" i="2"/>
  <c r="BK220" i="2"/>
  <c r="J220" i="2"/>
  <c r="J106" i="2" s="1"/>
  <c r="T264" i="2"/>
  <c r="P275" i="2"/>
  <c r="P283" i="2"/>
  <c r="P305" i="2"/>
  <c r="R318" i="2"/>
  <c r="R333" i="2"/>
  <c r="R148" i="3"/>
  <c r="P153" i="3"/>
  <c r="P171" i="3"/>
  <c r="P202" i="3"/>
  <c r="BK211" i="3"/>
  <c r="J211" i="3" s="1"/>
  <c r="J104" i="3" s="1"/>
  <c r="T211" i="3"/>
  <c r="P220" i="3"/>
  <c r="BK264" i="3"/>
  <c r="J264" i="3"/>
  <c r="J108" i="3" s="1"/>
  <c r="T275" i="3"/>
  <c r="BK153" i="2"/>
  <c r="J153" i="2" s="1"/>
  <c r="J99" i="2" s="1"/>
  <c r="BK171" i="2"/>
  <c r="J171" i="2" s="1"/>
  <c r="J100" i="2" s="1"/>
  <c r="P202" i="2"/>
  <c r="BK211" i="2"/>
  <c r="J211" i="2" s="1"/>
  <c r="J104" i="2" s="1"/>
  <c r="BK217" i="2"/>
  <c r="J217" i="2" s="1"/>
  <c r="J105" i="2" s="1"/>
  <c r="T217" i="2"/>
  <c r="T220" i="2"/>
  <c r="R264" i="2"/>
  <c r="R275" i="2"/>
  <c r="T283" i="2"/>
  <c r="T305" i="2"/>
  <c r="P318" i="2"/>
  <c r="BK333" i="2"/>
  <c r="J333" i="2" s="1"/>
  <c r="J116" i="2" s="1"/>
  <c r="P148" i="3"/>
  <c r="P147" i="3"/>
  <c r="T148" i="3"/>
  <c r="T153" i="3"/>
  <c r="T171" i="3"/>
  <c r="R202" i="3"/>
  <c r="R211" i="3"/>
  <c r="BK217" i="3"/>
  <c r="J217" i="3"/>
  <c r="J105" i="3"/>
  <c r="P217" i="3"/>
  <c r="T217" i="3"/>
  <c r="T220" i="3"/>
  <c r="T264" i="3"/>
  <c r="BK283" i="3"/>
  <c r="J283" i="3"/>
  <c r="J110" i="3"/>
  <c r="R283" i="3"/>
  <c r="BK305" i="3"/>
  <c r="J305" i="3" s="1"/>
  <c r="J111" i="3" s="1"/>
  <c r="R305" i="3"/>
  <c r="BK318" i="3"/>
  <c r="J318" i="3" s="1"/>
  <c r="J112" i="3" s="1"/>
  <c r="T318" i="3"/>
  <c r="T148" i="2"/>
  <c r="R153" i="2"/>
  <c r="T171" i="2"/>
  <c r="BK202" i="2"/>
  <c r="J202" i="2"/>
  <c r="J101" i="2" s="1"/>
  <c r="T211" i="2"/>
  <c r="P220" i="2"/>
  <c r="BK264" i="2"/>
  <c r="J264" i="2" s="1"/>
  <c r="J108" i="2" s="1"/>
  <c r="BK275" i="2"/>
  <c r="J275" i="2" s="1"/>
  <c r="J109" i="2" s="1"/>
  <c r="T275" i="2"/>
  <c r="R283" i="2"/>
  <c r="R305" i="2"/>
  <c r="T318" i="2"/>
  <c r="P333" i="2"/>
  <c r="BK148" i="3"/>
  <c r="J148" i="3" s="1"/>
  <c r="J98" i="3" s="1"/>
  <c r="BK153" i="3"/>
  <c r="J153" i="3"/>
  <c r="J99" i="3" s="1"/>
  <c r="R153" i="3"/>
  <c r="R171" i="3"/>
  <c r="T202" i="3"/>
  <c r="P211" i="3"/>
  <c r="BK220" i="3"/>
  <c r="J220" i="3"/>
  <c r="J106" i="3"/>
  <c r="R220" i="3"/>
  <c r="P264" i="3"/>
  <c r="R264" i="3"/>
  <c r="P275" i="3"/>
  <c r="R275" i="3"/>
  <c r="P283" i="3"/>
  <c r="T283" i="3"/>
  <c r="P305" i="3"/>
  <c r="T305" i="3"/>
  <c r="P318" i="3"/>
  <c r="R318" i="3"/>
  <c r="BK333" i="3"/>
  <c r="J333" i="3" s="1"/>
  <c r="J116" i="3" s="1"/>
  <c r="P333" i="3"/>
  <c r="R333" i="3"/>
  <c r="T333" i="3"/>
  <c r="BK330" i="2"/>
  <c r="J330" i="2" s="1"/>
  <c r="J115" i="2" s="1"/>
  <c r="BK262" i="2"/>
  <c r="J262" i="2"/>
  <c r="J107" i="2"/>
  <c r="BK208" i="3"/>
  <c r="J208" i="3" s="1"/>
  <c r="J102" i="3" s="1"/>
  <c r="BK262" i="3"/>
  <c r="J262" i="3"/>
  <c r="J107" i="3" s="1"/>
  <c r="BK330" i="3"/>
  <c r="J330" i="3" s="1"/>
  <c r="J115" i="3" s="1"/>
  <c r="BK208" i="2"/>
  <c r="J208" i="2"/>
  <c r="J102" i="2"/>
  <c r="BK328" i="2"/>
  <c r="J328" i="2" s="1"/>
  <c r="J114" i="2" s="1"/>
  <c r="BK328" i="3"/>
  <c r="J328" i="3"/>
  <c r="J114" i="3" s="1"/>
  <c r="J89" i="3"/>
  <c r="E136" i="3"/>
  <c r="F143" i="3"/>
  <c r="BF150" i="3"/>
  <c r="BF160" i="3"/>
  <c r="BF162" i="3"/>
  <c r="BF166" i="3"/>
  <c r="BF172" i="3"/>
  <c r="BF173" i="3"/>
  <c r="BF175" i="3"/>
  <c r="BF183" i="3"/>
  <c r="BF188" i="3"/>
  <c r="BF190" i="3"/>
  <c r="BF194" i="3"/>
  <c r="BF198" i="3"/>
  <c r="BF203" i="3"/>
  <c r="BF204" i="3"/>
  <c r="BF205" i="3"/>
  <c r="BF206" i="3"/>
  <c r="BF212" i="3"/>
  <c r="BF215" i="3"/>
  <c r="BF218" i="3"/>
  <c r="BF221" i="3"/>
  <c r="BF225" i="3"/>
  <c r="BF226" i="3"/>
  <c r="BF227" i="3"/>
  <c r="BF229" i="3"/>
  <c r="BF230" i="3"/>
  <c r="BF231" i="3"/>
  <c r="BF233" i="3"/>
  <c r="BF237" i="3"/>
  <c r="BF241" i="3"/>
  <c r="BF245" i="3"/>
  <c r="BF247" i="3"/>
  <c r="BF251" i="3"/>
  <c r="BF255" i="3"/>
  <c r="BF257" i="3"/>
  <c r="BF259" i="3"/>
  <c r="BF261" i="3"/>
  <c r="BF263" i="3"/>
  <c r="BF265" i="3"/>
  <c r="BF269" i="3"/>
  <c r="BF271" i="3"/>
  <c r="BF276" i="3"/>
  <c r="BF281" i="3"/>
  <c r="BF282" i="3"/>
  <c r="BF284" i="3"/>
  <c r="BF292" i="3"/>
  <c r="BF298" i="3"/>
  <c r="BF304" i="3"/>
  <c r="BF306" i="3"/>
  <c r="BF310" i="3"/>
  <c r="BF312" i="3"/>
  <c r="BF314" i="3"/>
  <c r="BF317" i="3"/>
  <c r="BF329" i="3"/>
  <c r="BF149" i="3"/>
  <c r="BF152" i="3"/>
  <c r="BF154" i="3"/>
  <c r="BF156" i="3"/>
  <c r="BF164" i="3"/>
  <c r="BF167" i="3"/>
  <c r="BF177" i="3"/>
  <c r="BF179" i="3"/>
  <c r="BF184" i="3"/>
  <c r="BF192" i="3"/>
  <c r="BF193" i="3"/>
  <c r="BF196" i="3"/>
  <c r="BF200" i="3"/>
  <c r="BF207" i="3"/>
  <c r="BF209" i="3"/>
  <c r="BF214" i="3"/>
  <c r="BF216" i="3"/>
  <c r="BF219" i="3"/>
  <c r="BF222" i="3"/>
  <c r="BF223" i="3"/>
  <c r="BF224" i="3"/>
  <c r="BF228" i="3"/>
  <c r="BF232" i="3"/>
  <c r="BF234" i="3"/>
  <c r="BF235" i="3"/>
  <c r="BF239" i="3"/>
  <c r="BF243" i="3"/>
  <c r="BF249" i="3"/>
  <c r="BF253" i="3"/>
  <c r="BF267" i="3"/>
  <c r="BF278" i="3"/>
  <c r="BF280" i="3"/>
  <c r="BF288" i="3"/>
  <c r="BF296" i="3"/>
  <c r="BF300" i="3"/>
  <c r="BF308" i="3"/>
  <c r="BF316" i="3"/>
  <c r="BF319" i="3"/>
  <c r="BF323" i="3"/>
  <c r="BF331" i="3"/>
  <c r="BF334" i="3"/>
  <c r="BF336" i="3"/>
  <c r="E85" i="2"/>
  <c r="F92" i="2"/>
  <c r="J140" i="2"/>
  <c r="BF149" i="2"/>
  <c r="BF150" i="2"/>
  <c r="BF152" i="2"/>
  <c r="BF154" i="2"/>
  <c r="BF162" i="2"/>
  <c r="BF166" i="2"/>
  <c r="BF167" i="2"/>
  <c r="BF177" i="2"/>
  <c r="BF179" i="2"/>
  <c r="BF183" i="2"/>
  <c r="BF184" i="2"/>
  <c r="BF192" i="2"/>
  <c r="BF194" i="2"/>
  <c r="BF198" i="2"/>
  <c r="BF200" i="2"/>
  <c r="BF203" i="2"/>
  <c r="BF209" i="2"/>
  <c r="BF214" i="2"/>
  <c r="BF215" i="2"/>
  <c r="BF216" i="2"/>
  <c r="BF218" i="2"/>
  <c r="BF219" i="2"/>
  <c r="BF225" i="2"/>
  <c r="BF226" i="2"/>
  <c r="BF229" i="2"/>
  <c r="BF230" i="2"/>
  <c r="BF231" i="2"/>
  <c r="BF233" i="2"/>
  <c r="BF234" i="2"/>
  <c r="BF235" i="2"/>
  <c r="BF156" i="2"/>
  <c r="BF160" i="2"/>
  <c r="BF164" i="2"/>
  <c r="BF172" i="2"/>
  <c r="BF173" i="2"/>
  <c r="BF175" i="2"/>
  <c r="BF188" i="2"/>
  <c r="BF190" i="2"/>
  <c r="BF193" i="2"/>
  <c r="BF196" i="2"/>
  <c r="BF204" i="2"/>
  <c r="BF205" i="2"/>
  <c r="BF206" i="2"/>
  <c r="BF207" i="2"/>
  <c r="BF212" i="2"/>
  <c r="BF221" i="2"/>
  <c r="BF222" i="2"/>
  <c r="BF223" i="2"/>
  <c r="BF224" i="2"/>
  <c r="BF227" i="2"/>
  <c r="BF228" i="2"/>
  <c r="BF232" i="2"/>
  <c r="BF237" i="2"/>
  <c r="BF239" i="2"/>
  <c r="BF241" i="2"/>
  <c r="BF243" i="2"/>
  <c r="BF245" i="2"/>
  <c r="BF247" i="2"/>
  <c r="BF249" i="2"/>
  <c r="BF251" i="2"/>
  <c r="BF253" i="2"/>
  <c r="BF255" i="2"/>
  <c r="BF257" i="2"/>
  <c r="BF259" i="2"/>
  <c r="BF261" i="2"/>
  <c r="BF263" i="2"/>
  <c r="BF265" i="2"/>
  <c r="BF267" i="2"/>
  <c r="BF269" i="2"/>
  <c r="BF271" i="2"/>
  <c r="BF276" i="2"/>
  <c r="BF278" i="2"/>
  <c r="BF280" i="2"/>
  <c r="BF281" i="2"/>
  <c r="BF282" i="2"/>
  <c r="BF284" i="2"/>
  <c r="BF292" i="2"/>
  <c r="BF296" i="2"/>
  <c r="BF306" i="2"/>
  <c r="BF308" i="2"/>
  <c r="BF310" i="2"/>
  <c r="BF312" i="2"/>
  <c r="BF317" i="2"/>
  <c r="BF329" i="2"/>
  <c r="BF331" i="2"/>
  <c r="BF334" i="2"/>
  <c r="BF288" i="2"/>
  <c r="BF298" i="2"/>
  <c r="BF300" i="2"/>
  <c r="BF304" i="2"/>
  <c r="BF314" i="2"/>
  <c r="BF316" i="2"/>
  <c r="BF319" i="2"/>
  <c r="BF323" i="2"/>
  <c r="BE336" i="2"/>
  <c r="F39" i="2"/>
  <c r="BD95" i="1" s="1"/>
  <c r="F37" i="3"/>
  <c r="BB96" i="1" s="1"/>
  <c r="F35" i="3"/>
  <c r="AZ96" i="1" s="1"/>
  <c r="J35" i="2"/>
  <c r="AV95" i="1" s="1"/>
  <c r="J35" i="3"/>
  <c r="AV96" i="1" s="1"/>
  <c r="F39" i="3"/>
  <c r="BD96" i="1" s="1"/>
  <c r="F38" i="2"/>
  <c r="BC95" i="1" s="1"/>
  <c r="F38" i="3"/>
  <c r="BC96" i="1" s="1"/>
  <c r="F37" i="2"/>
  <c r="BB95" i="1" s="1"/>
  <c r="P210" i="3" l="1"/>
  <c r="T147" i="2"/>
  <c r="R210" i="3"/>
  <c r="P146" i="3"/>
  <c r="AU96" i="1"/>
  <c r="R210" i="2"/>
  <c r="P210" i="2"/>
  <c r="P146" i="2" s="1"/>
  <c r="AU95" i="1" s="1"/>
  <c r="R147" i="3"/>
  <c r="R146" i="3"/>
  <c r="R147" i="2"/>
  <c r="R146" i="2" s="1"/>
  <c r="T210" i="2"/>
  <c r="T147" i="3"/>
  <c r="T210" i="3"/>
  <c r="P147" i="2"/>
  <c r="BK147" i="3"/>
  <c r="J147" i="3"/>
  <c r="J97" i="3"/>
  <c r="BK147" i="2"/>
  <c r="J147" i="2" s="1"/>
  <c r="J97" i="2" s="1"/>
  <c r="BK210" i="2"/>
  <c r="J210" i="2" s="1"/>
  <c r="J103" i="2" s="1"/>
  <c r="BK327" i="2"/>
  <c r="J327" i="2"/>
  <c r="J113" i="2"/>
  <c r="BK210" i="3"/>
  <c r="J210" i="3"/>
  <c r="J103" i="3"/>
  <c r="BK327" i="3"/>
  <c r="J327" i="3"/>
  <c r="J113" i="3"/>
  <c r="BC94" i="1"/>
  <c r="W35" i="1" s="1"/>
  <c r="BB94" i="1"/>
  <c r="AX94" i="1"/>
  <c r="BD94" i="1"/>
  <c r="W36" i="1"/>
  <c r="F35" i="2"/>
  <c r="AZ95" i="1" s="1"/>
  <c r="AZ94" i="1" s="1"/>
  <c r="AV94" i="1" s="1"/>
  <c r="T146" i="3" l="1"/>
  <c r="T146" i="2"/>
  <c r="BK146" i="3"/>
  <c r="J146" i="3"/>
  <c r="J96" i="3"/>
  <c r="J30" i="3"/>
  <c r="J125" i="3" s="1"/>
  <c r="J119" i="3" s="1"/>
  <c r="BK146" i="2"/>
  <c r="J146" i="2"/>
  <c r="J96" i="2"/>
  <c r="J30" i="2"/>
  <c r="J125" i="2" s="1"/>
  <c r="BF125" i="2" s="1"/>
  <c r="J36" i="2" s="1"/>
  <c r="AW95" i="1" s="1"/>
  <c r="AT95" i="1" s="1"/>
  <c r="AU94" i="1"/>
  <c r="AY94" i="1"/>
  <c r="W34" i="1"/>
  <c r="J127" i="3" l="1"/>
  <c r="BF125" i="3"/>
  <c r="J31" i="3"/>
  <c r="F36" i="2"/>
  <c r="BA95" i="1" s="1"/>
  <c r="J119" i="2"/>
  <c r="J127" i="2"/>
  <c r="F36" i="3"/>
  <c r="BA96" i="1" s="1"/>
  <c r="J32" i="3"/>
  <c r="AG96" i="1"/>
  <c r="J31" i="2" l="1"/>
  <c r="J36" i="3"/>
  <c r="AW96" i="1" s="1"/>
  <c r="AT96" i="1" s="1"/>
  <c r="J32" i="2"/>
  <c r="AG95" i="1" s="1"/>
  <c r="AN95" i="1" s="1"/>
  <c r="BA94" i="1"/>
  <c r="W33" i="1"/>
  <c r="J41" i="2" l="1"/>
  <c r="J41" i="3"/>
  <c r="AN96" i="1"/>
  <c r="AW94" i="1"/>
  <c r="AK33" i="1"/>
  <c r="AG94" i="1"/>
  <c r="AG102" i="1" s="1"/>
  <c r="CD102" i="1" s="1"/>
  <c r="AK26" i="1" l="1"/>
  <c r="AT94" i="1"/>
  <c r="AG99" i="1"/>
  <c r="AV99" i="1"/>
  <c r="BY99" i="1" s="1"/>
  <c r="AG100" i="1"/>
  <c r="CD100" i="1"/>
  <c r="AV102" i="1"/>
  <c r="BY102" i="1" s="1"/>
  <c r="AG101" i="1"/>
  <c r="CD101" i="1"/>
  <c r="AN94" i="1" l="1"/>
  <c r="CD99" i="1"/>
  <c r="AN102" i="1"/>
  <c r="AV100" i="1"/>
  <c r="BY100" i="1" s="1"/>
  <c r="W32" i="1"/>
  <c r="AV101" i="1"/>
  <c r="BY101" i="1"/>
  <c r="AN99" i="1"/>
  <c r="AG98" i="1"/>
  <c r="AK27" i="1" s="1"/>
  <c r="AK29" i="1" s="1"/>
  <c r="AN101" i="1" l="1"/>
  <c r="AN100" i="1"/>
  <c r="AG104" i="1"/>
  <c r="AK32" i="1"/>
  <c r="AK38" i="1"/>
  <c r="AN98" i="1" l="1"/>
  <c r="AN104" i="1"/>
</calcChain>
</file>

<file path=xl/sharedStrings.xml><?xml version="1.0" encoding="utf-8"?>
<sst xmlns="http://schemas.openxmlformats.org/spreadsheetml/2006/main" count="4817" uniqueCount="615">
  <si>
    <t>Export Komplet</t>
  </si>
  <si>
    <t/>
  </si>
  <si>
    <t>2.0</t>
  </si>
  <si>
    <t>ZAMOK</t>
  </si>
  <si>
    <t>False</t>
  </si>
  <si>
    <t>{c5795bc0-a9f5-4457-8da4-e2a62fd5958f}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</si>
  <si>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</si>
  <si>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</si>
  <si>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</si>
  <si>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</si>
  <si>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</si>
  <si>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</si>
  <si>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</si>
  <si>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</si>
  <si>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20222307001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</si>
  <si>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</si>
  <si>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</si>
  <si>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koupelny Přímá 2, 4 Hlučín</t>
  </si>
  <si>
    <t>KSO:</t>
  </si>
  <si>
    <t>CC-CZ:</t>
  </si>
  <si>
    <t>Místo:</t>
  </si>
  <si>
    <t xml:space="preserve"> </t>
  </si>
  <si>
    <t>Datum:</t>
  </si>
  <si>
    <t>23. 7. 2022</t>
  </si>
  <si>
    <t>Zadavatel:</t>
  </si>
  <si>
    <t>IČ:</t>
  </si>
  <si>
    <t xml:space="preserve">FONTÁNA </t>
  </si>
  <si>
    <t>DIČ:</t>
  </si>
  <si>
    <t>Uchazeč:</t>
  </si>
  <si>
    <t>Vyplň údaj</t>
  </si>
  <si>
    <t>Projektant:</t>
  </si>
  <si>
    <t>ATRIS s.r.o.</t>
  </si>
  <si>
    <t>True</t>
  </si>
  <si>
    <t>Zpracovatel:</t>
  </si>
  <si>
    <t>Barbora Kyšková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</si>
  <si>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</si>
  <si>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</si>
  <si>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</si>
  <si>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</si>
  <si>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</si>
  <si>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</si>
  <si>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</si>
  <si>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</si>
  <si>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</si>
  <si>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</si>
  <si>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</si>
  <si>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</si>
  <si>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</si>
  <si>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</si>
  <si>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</si>
  <si>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</si>
  <si>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</si>
  <si>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</si>
  <si>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</si>
  <si>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</si>
  <si>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</si>
  <si>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</si>
  <si>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</si>
  <si>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</si>
  <si>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</si>
  <si>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</si>
  <si>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</si>
  <si>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</si>
  <si>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</si>
  <si>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</si>
  <si>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</si>
  <si>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</si>
  <si>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</si>
  <si>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</si>
  <si>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</si>
  <si>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</si>
  <si>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</si>
  <si>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</si>
  <si>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</si>
  <si>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</si>
  <si>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</si>
  <si>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</si>
  <si>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</si>
  <si>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</si>
  <si>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</si>
  <si>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</si>
  <si>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</si>
  <si>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</si>
  <si>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</si>
  <si>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 xml:space="preserve">Oprava koupelny Přímá 2 Hlučín </t>
  </si>
  <si>
    <t>STA</t>
  </si>
  <si>
    <t>1</t>
  </si>
  <si>
    <t>{33d520c8-e35d-4bf0-aeea-2c6609503a70}</t>
  </si>
  <si>
    <t>002</t>
  </si>
  <si>
    <t xml:space="preserve">Oprava koupelny Přímá 4 Hlučín </t>
  </si>
  <si>
    <t>{4e42ddbb-e682-4234-93ff-02d2b818ca17}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</si>
  <si>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</si>
  <si>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</si>
  <si>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</si>
  <si>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</si>
  <si>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</si>
  <si>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</si>
  <si>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</si>
  <si>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</si>
  <si>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</si>
  <si>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</si>
  <si>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</si>
  <si>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 xml:space="preserve">001 - Oprava koupelny Přímá 2 Hlučín 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</si>
  <si>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</si>
  <si>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</si>
  <si>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</si>
  <si>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</si>
  <si>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</si>
  <si>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</si>
  <si>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</si>
  <si>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</si>
  <si>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</si>
  <si>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</si>
  <si>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</si>
  <si>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</si>
  <si>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</si>
  <si>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</si>
  <si>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</si>
  <si>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725 - Zdravotechnika - zařizovací předměty</t>
  </si>
  <si>
    <t xml:space="preserve">    726 - Zdravotechnika - předstěnové instalace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</si>
  <si>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</si>
  <si>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</si>
  <si>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</si>
  <si>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</si>
  <si>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</si>
  <si>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M - Práce a dodávky M</t>
  </si>
  <si>
    <t xml:space="preserve">    21-M - Elektromontáže</t>
  </si>
  <si>
    <t>VRN1 - Průzkumné, geodetické a projektové práce</t>
  </si>
  <si>
    <t>VRN3 - Zařízení staveniště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</si>
  <si>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</si>
  <si>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</si>
  <si>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</si>
  <si>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</si>
  <si>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</si>
  <si>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</si>
  <si>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</si>
  <si>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</si>
  <si>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</si>
  <si>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</si>
  <si>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</si>
  <si>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</si>
  <si>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</si>
  <si>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</si>
  <si>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</si>
  <si>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</si>
  <si>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</si>
  <si>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</si>
  <si>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</si>
  <si>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</si>
  <si>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</si>
  <si>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</si>
  <si>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</si>
  <si>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</si>
  <si>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</si>
  <si>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</si>
  <si>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</si>
  <si>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</si>
  <si>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</si>
  <si>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317142442</t>
  </si>
  <si>
    <t>Překlad nenosný pórobetonový š 150 mm v do 250 mm na tenkovrstvou maltu dl přes 1000 do 1250 mm</t>
  </si>
  <si>
    <t>kus</t>
  </si>
  <si>
    <t>CS ÚRS 2022 02</t>
  </si>
  <si>
    <t>4</t>
  </si>
  <si>
    <t>292084238</t>
  </si>
  <si>
    <t>342272245</t>
  </si>
  <si>
    <t>Příčka z pórobetonových hladkých tvárnic na tenkovrstvou maltu tl 150 mm</t>
  </si>
  <si>
    <t>m2</t>
  </si>
  <si>
    <t>-2117770432</t>
  </si>
  <si>
    <t>VV</t>
  </si>
  <si>
    <t>"nová příčka"2,7*2,5-0,8*2</t>
  </si>
  <si>
    <t>342291121</t>
  </si>
  <si>
    <t>Ukotvení příček k cihelným konstrukcím plochými kotvami</t>
  </si>
  <si>
    <t>m</t>
  </si>
  <si>
    <t>-429415549</t>
  </si>
  <si>
    <t>6</t>
  </si>
  <si>
    <t>Úpravy povrchů, podlahy a osazování výplní</t>
  </si>
  <si>
    <t>612135101</t>
  </si>
  <si>
    <t>Hrubá výplň rýh ve stěnách maltou jakékoli šířky rýhy</t>
  </si>
  <si>
    <t>-690557551</t>
  </si>
  <si>
    <t>5*0,1</t>
  </si>
  <si>
    <t>5</t>
  </si>
  <si>
    <t>612142001</t>
  </si>
  <si>
    <t>Potažení vnitřních stěn sklovláknitým pletivem vtlačeným do tenkovrstvé hmoty</t>
  </si>
  <si>
    <t>49101160</t>
  </si>
  <si>
    <t>"koupelna"11,7*2,5-0,8*2</t>
  </si>
  <si>
    <t>"chodba"2,55*2,5-0,8*2</t>
  </si>
  <si>
    <t>Součet</t>
  </si>
  <si>
    <t>612321131</t>
  </si>
  <si>
    <t>Potažení vnitřních stěn vápenocementovým štukem tloušťky do 3 mm</t>
  </si>
  <si>
    <t>1487811904</t>
  </si>
  <si>
    <t>7</t>
  </si>
  <si>
    <t>612323111</t>
  </si>
  <si>
    <t>Vápenocementová omítka hladkých vnitřních stěn tloušťky do 5 mm nanášená ručně</t>
  </si>
  <si>
    <t>-614121089</t>
  </si>
  <si>
    <t>"pod obklad na st. steny"7,55*2,5</t>
  </si>
  <si>
    <t>8</t>
  </si>
  <si>
    <t>612323191</t>
  </si>
  <si>
    <t>Příplatek k vápenocementové omítce hladkých vnitřních stěn za každý další 1 mm tloušťky ručně</t>
  </si>
  <si>
    <t>-848246870</t>
  </si>
  <si>
    <t>"pod obklad na st. stěny"7,55*2,5*5</t>
  </si>
  <si>
    <t>9</t>
  </si>
  <si>
    <t>631312141</t>
  </si>
  <si>
    <t>Doplnění rýh v dosavadních mazaninách betonem prostým</t>
  </si>
  <si>
    <t>m3</t>
  </si>
  <si>
    <t>1792890619</t>
  </si>
  <si>
    <t>10</t>
  </si>
  <si>
    <t>632450134</t>
  </si>
  <si>
    <t>Vyrovnávací cementový potěr tl přes 40 do 50 mm ze suchých směsí provedený v ploše</t>
  </si>
  <si>
    <t>-348708960</t>
  </si>
  <si>
    <t>"koupelna "7,7*2</t>
  </si>
  <si>
    <t>"chodba"0,8*2</t>
  </si>
  <si>
    <t>Ostatní konstrukce a práce, bourání</t>
  </si>
  <si>
    <t>11</t>
  </si>
  <si>
    <t>952901111</t>
  </si>
  <si>
    <t>Vyčištění budov bytové a občanské výstavby při výšce podlaží do 4 m</t>
  </si>
  <si>
    <t>-1183255291</t>
  </si>
  <si>
    <t>12</t>
  </si>
  <si>
    <t>962031132</t>
  </si>
  <si>
    <t>Bourání příček z cihel pálených na MVC tl do 100 mm</t>
  </si>
  <si>
    <t>-1971459944</t>
  </si>
  <si>
    <t>"koupelna"0,925*2,1</t>
  </si>
  <si>
    <t>13</t>
  </si>
  <si>
    <t>962031133</t>
  </si>
  <si>
    <t>Bourání příček z cihel pálených na MVC tl do 150 mm</t>
  </si>
  <si>
    <t>1600939146</t>
  </si>
  <si>
    <t>"vybourání příčky mezi koupelnou a chodbou"2,6*2,5-0,7*2</t>
  </si>
  <si>
    <t>14</t>
  </si>
  <si>
    <t>965043331</t>
  </si>
  <si>
    <t>Bourání podkladů pod dlažby betonových s potěrem nebo teracem tl do 100 mm pl do 4 m2</t>
  </si>
  <si>
    <t>-1068229977</t>
  </si>
  <si>
    <t>"pro napojení kanalizace "3*0,2*0,15</t>
  </si>
  <si>
    <t>965045112</t>
  </si>
  <si>
    <t>Bourání potěrů cementových nebo pískocementových tl do 50 mm pl do 4 m2</t>
  </si>
  <si>
    <t>501859468</t>
  </si>
  <si>
    <t>"koupelna"4,32</t>
  </si>
  <si>
    <t>"chodba"4</t>
  </si>
  <si>
    <t>16</t>
  </si>
  <si>
    <t>965049112</t>
  </si>
  <si>
    <t>Příplatek k bourání betonových mazanin za bourání mazanin se svařovanou sítí tl přes 100 mm</t>
  </si>
  <si>
    <t>-669427260</t>
  </si>
  <si>
    <t>17</t>
  </si>
  <si>
    <t>965081213</t>
  </si>
  <si>
    <t>Bourání podlah z dlaždic keramických nebo xylolitových tl do 10 mm plochy přes 1 m2</t>
  </si>
  <si>
    <t>1028620324</t>
  </si>
  <si>
    <t>18</t>
  </si>
  <si>
    <t>965081611</t>
  </si>
  <si>
    <t>Odsekání soklíků rovných</t>
  </si>
  <si>
    <t>-40850058</t>
  </si>
  <si>
    <t>"chodba"5</t>
  </si>
  <si>
    <t>19</t>
  </si>
  <si>
    <t>968062455</t>
  </si>
  <si>
    <t>Vybourání dřevěných dveřních zárubní pl do 2 m2</t>
  </si>
  <si>
    <t>299681502</t>
  </si>
  <si>
    <t>"dveře do koupelny"0,7*2</t>
  </si>
  <si>
    <t>20</t>
  </si>
  <si>
    <t>974031153</t>
  </si>
  <si>
    <t>Vysekání rýh ve zdivu cihelném hl do 100 mm š do 100 mm</t>
  </si>
  <si>
    <t>1472286983</t>
  </si>
  <si>
    <t>977312114</t>
  </si>
  <si>
    <t>Řezání stávajících betonových mazanin vyztužených hl do 200 mm</t>
  </si>
  <si>
    <t>1302442082</t>
  </si>
  <si>
    <t>22</t>
  </si>
  <si>
    <t>978013191</t>
  </si>
  <si>
    <t>Otlučení (osekání) vnitřní vápenné nebo vápenocementové omítky stěn v rozsahu přes 50 do 100 %</t>
  </si>
  <si>
    <t>989893402</t>
  </si>
  <si>
    <t>"chodba"5,9*2,5+3,5*2,5</t>
  </si>
  <si>
    <t>23</t>
  </si>
  <si>
    <t>978059541</t>
  </si>
  <si>
    <t>Odsekání a odebrání obkladů stěn z vnitřních obkládaček plochy přes 1 m2</t>
  </si>
  <si>
    <t>-349010899</t>
  </si>
  <si>
    <t>"koupelna"8,6*2,5</t>
  </si>
  <si>
    <t>24</t>
  </si>
  <si>
    <t>R-9620311</t>
  </si>
  <si>
    <t xml:space="preserve">Odstranění předstěny vč. závěsného systému pro WC </t>
  </si>
  <si>
    <t>-1560216636</t>
  </si>
  <si>
    <t>1,5</t>
  </si>
  <si>
    <t>25</t>
  </si>
  <si>
    <t>R-9678900</t>
  </si>
  <si>
    <t>Demontáž doplňků (věšáky, držáky, apod. )</t>
  </si>
  <si>
    <t>-312677525</t>
  </si>
  <si>
    <t>"koupoelna, chodba"6</t>
  </si>
  <si>
    <t>997</t>
  </si>
  <si>
    <t>Přesun sutě</t>
  </si>
  <si>
    <t>26</t>
  </si>
  <si>
    <t>997013211</t>
  </si>
  <si>
    <t>Vnitrostaveništní doprava suti a vybouraných hmot pro budovy v do 6 m ručně</t>
  </si>
  <si>
    <t>t</t>
  </si>
  <si>
    <t>-796415797</t>
  </si>
  <si>
    <t>27</t>
  </si>
  <si>
    <t>997013219</t>
  </si>
  <si>
    <t>Příplatek k vnitrostaveništní dopravě suti a vybouraných hmot za zvětšenou dopravu suti ZKD 10 m</t>
  </si>
  <si>
    <t>-170225790</t>
  </si>
  <si>
    <t>28</t>
  </si>
  <si>
    <t>997013501</t>
  </si>
  <si>
    <t>Odvoz suti a vybouraných hmot na skládku nebo meziskládku do 1 km se složením</t>
  </si>
  <si>
    <t>800391933</t>
  </si>
  <si>
    <t>29</t>
  </si>
  <si>
    <t>997013509</t>
  </si>
  <si>
    <t>Příplatek k odvozu suti a vybouraných hmot na skládku ZKD 1 km přes 1 km</t>
  </si>
  <si>
    <t>814554791</t>
  </si>
  <si>
    <t>30</t>
  </si>
  <si>
    <t>997013631</t>
  </si>
  <si>
    <t>Poplatek za uložení na skládce (skládkovné) stavebního odpadu směsného kód odpadu 17 09 04</t>
  </si>
  <si>
    <t>-634501436</t>
  </si>
  <si>
    <t>998</t>
  </si>
  <si>
    <t>Přesun hmot</t>
  </si>
  <si>
    <t>31</t>
  </si>
  <si>
    <t>998011001</t>
  </si>
  <si>
    <t>Přesun hmot pro budovy zděné v do 6 m</t>
  </si>
  <si>
    <t>1736717005</t>
  </si>
  <si>
    <t>PSV</t>
  </si>
  <si>
    <t>Práce a dodávky PSV</t>
  </si>
  <si>
    <t>711</t>
  </si>
  <si>
    <t>Izolace proti vodě, vlhkosti a plynům</t>
  </si>
  <si>
    <t>32</t>
  </si>
  <si>
    <t>711131811</t>
  </si>
  <si>
    <t>Odstranění izolace proti zemní vlhkosti vodorovné</t>
  </si>
  <si>
    <t>1871088717</t>
  </si>
  <si>
    <t>"pro napojení kanalizace"3*0,2</t>
  </si>
  <si>
    <t>33</t>
  </si>
  <si>
    <t>998711201</t>
  </si>
  <si>
    <t>Přesun hmot procentní pro izolace proti vodě, vlhkosti a plynům v objektech v do 6 m</t>
  </si>
  <si>
    <t>%</t>
  </si>
  <si>
    <t>1086017860</t>
  </si>
  <si>
    <t>34</t>
  </si>
  <si>
    <t>R-7110090</t>
  </si>
  <si>
    <t>Doplnění hydroizoace vč. napojení nastávající vč. dodávky materiálu</t>
  </si>
  <si>
    <t>-538297246</t>
  </si>
  <si>
    <t>35</t>
  </si>
  <si>
    <t>R-7112390</t>
  </si>
  <si>
    <t xml:space="preserve">Očištění, vyspravení, případné doplnění hydroizolace </t>
  </si>
  <si>
    <t>-1383133674</t>
  </si>
  <si>
    <t>721</t>
  </si>
  <si>
    <t>Zdravotechnika - vnitřní kanalizace</t>
  </si>
  <si>
    <t>36</t>
  </si>
  <si>
    <t>721211401</t>
  </si>
  <si>
    <t>Vpusť podlahová s vodorovným odtokem  mřížka nerez 115x115</t>
  </si>
  <si>
    <t>1425364685</t>
  </si>
  <si>
    <t>37</t>
  </si>
  <si>
    <t>R-7210900</t>
  </si>
  <si>
    <t xml:space="preserve">napojení zařízovacích předmětů na stávající kanalizaci a vodu </t>
  </si>
  <si>
    <t>soubor</t>
  </si>
  <si>
    <t>-1398658233</t>
  </si>
  <si>
    <t>725</t>
  </si>
  <si>
    <t>Zdravotechnika - zařizovací předměty</t>
  </si>
  <si>
    <t>38</t>
  </si>
  <si>
    <t>725113914</t>
  </si>
  <si>
    <t>Montáž manžety WC</t>
  </si>
  <si>
    <t>842902997</t>
  </si>
  <si>
    <t>39</t>
  </si>
  <si>
    <t>M</t>
  </si>
  <si>
    <t>28651610</t>
  </si>
  <si>
    <t>Manžeta flexi WC</t>
  </si>
  <si>
    <t>1524124226</t>
  </si>
  <si>
    <t>40</t>
  </si>
  <si>
    <t>725210821</t>
  </si>
  <si>
    <t>Demontáž umyvadel bez výtokových armatur</t>
  </si>
  <si>
    <t>1064557493</t>
  </si>
  <si>
    <t>41</t>
  </si>
  <si>
    <t>725219105</t>
  </si>
  <si>
    <t>Montáž umyvadla  pro invalidy vč.   montáže podomítkového sifonu a baterie</t>
  </si>
  <si>
    <t>35810485</t>
  </si>
  <si>
    <t>42</t>
  </si>
  <si>
    <t>642137911</t>
  </si>
  <si>
    <t xml:space="preserve">podomítkový sifon </t>
  </si>
  <si>
    <t>744002302</t>
  </si>
  <si>
    <t>43</t>
  </si>
  <si>
    <t>551440471</t>
  </si>
  <si>
    <t>baterie umyvadlová páková stojánková - pro invalidy - viz. technické podmínky výrobků</t>
  </si>
  <si>
    <t>-1705764976</t>
  </si>
  <si>
    <t>44</t>
  </si>
  <si>
    <t>642137910</t>
  </si>
  <si>
    <t>umyvadlo keramické s otvorem pro baterii pro invalidy  bílé  640x550</t>
  </si>
  <si>
    <t>-942351613</t>
  </si>
  <si>
    <t>45</t>
  </si>
  <si>
    <t>725240811</t>
  </si>
  <si>
    <t>Demontáž kabin sprchových bez výtokových armatur</t>
  </si>
  <si>
    <t>-17714795</t>
  </si>
  <si>
    <t>46</t>
  </si>
  <si>
    <t>725240812</t>
  </si>
  <si>
    <t>Demontáž vaniček sprchových bez výtokových armatur</t>
  </si>
  <si>
    <t>1109324084</t>
  </si>
  <si>
    <t>47</t>
  </si>
  <si>
    <t>725820802</t>
  </si>
  <si>
    <t>Demontáž baterie stojánkové do jednoho otvoru</t>
  </si>
  <si>
    <t>-760024523</t>
  </si>
  <si>
    <t>48</t>
  </si>
  <si>
    <t>725840850</t>
  </si>
  <si>
    <t>Demontáž baterie sprch diferenciální do G 3/4x1</t>
  </si>
  <si>
    <t>344380361</t>
  </si>
  <si>
    <t>49</t>
  </si>
  <si>
    <t>725840860</t>
  </si>
  <si>
    <t>Demontáž ramen sprchových nebo sprch táhlových</t>
  </si>
  <si>
    <t>-1679781396</t>
  </si>
  <si>
    <t>50</t>
  </si>
  <si>
    <t>R-7251108</t>
  </si>
  <si>
    <t>Demontáž klozetů závěsných</t>
  </si>
  <si>
    <t>241725608</t>
  </si>
  <si>
    <t>51</t>
  </si>
  <si>
    <t>R-7251120</t>
  </si>
  <si>
    <t xml:space="preserve">Zařízení záchodů klozety keramické závěsné - pro invalidy </t>
  </si>
  <si>
    <t>-1625113594</t>
  </si>
  <si>
    <t>52</t>
  </si>
  <si>
    <t>R-7258201</t>
  </si>
  <si>
    <t>D+M sklopné madlo k WC s držákem toaletního papíru, nerezové, dl. 800 mm</t>
  </si>
  <si>
    <t>1419269011</t>
  </si>
  <si>
    <t>P</t>
  </si>
  <si>
    <t xml:space="preserve">Poznámka k položce:_x000D_
vč. kotvení a dodávky kotevních prvků </t>
  </si>
  <si>
    <t>53</t>
  </si>
  <si>
    <t>R-7258202</t>
  </si>
  <si>
    <t>D+M  pevné madlo k WC nerezové, dl.900 mm</t>
  </si>
  <si>
    <t>-137999227</t>
  </si>
  <si>
    <t>54</t>
  </si>
  <si>
    <t>R-7258203</t>
  </si>
  <si>
    <t>D+M svislé madlo k umyvadlu, délka 500 mm</t>
  </si>
  <si>
    <t>-1835802135</t>
  </si>
  <si>
    <t>55</t>
  </si>
  <si>
    <t>R-7258204</t>
  </si>
  <si>
    <t>D+M pevné madlo k umvyadlu, s možnosti zavěšení ručníku, délka 600 mm</t>
  </si>
  <si>
    <t>-81357752</t>
  </si>
  <si>
    <t>56</t>
  </si>
  <si>
    <t>R-7258205</t>
  </si>
  <si>
    <t>D+M sklopné zrcadlo pro invalidu</t>
  </si>
  <si>
    <t>565959693</t>
  </si>
  <si>
    <t>57</t>
  </si>
  <si>
    <t>R-7258207</t>
  </si>
  <si>
    <t>D+M kombinované madlo ke sprše, nerezové, pro zavěšení sprchového sedátka</t>
  </si>
  <si>
    <t>121058676</t>
  </si>
  <si>
    <t>58</t>
  </si>
  <si>
    <t>R-7258208</t>
  </si>
  <si>
    <t>D+M  sprchové sedátko sklopné, montáž na madlo</t>
  </si>
  <si>
    <t>1540510819</t>
  </si>
  <si>
    <t>59</t>
  </si>
  <si>
    <t>R-7258209</t>
  </si>
  <si>
    <t>D+M  svislé madlo ke sprše, délka 500 mm</t>
  </si>
  <si>
    <t>-925537805</t>
  </si>
  <si>
    <t>60</t>
  </si>
  <si>
    <t>R-7258214</t>
  </si>
  <si>
    <t>D+M Záchodová štětka a držák ostatní WC</t>
  </si>
  <si>
    <t>1024981944</t>
  </si>
  <si>
    <t>61</t>
  </si>
  <si>
    <t>R-7258215</t>
  </si>
  <si>
    <t>Dodávka + montáž Zásobník na tekuté mýdlo v koupelnách invalida</t>
  </si>
  <si>
    <t>-580993502</t>
  </si>
  <si>
    <t>62</t>
  </si>
  <si>
    <t>R-7258218</t>
  </si>
  <si>
    <t>Odpadkový koš pro invalidu, bez víka</t>
  </si>
  <si>
    <t>-1738249788</t>
  </si>
  <si>
    <t>63</t>
  </si>
  <si>
    <t>R-7258221</t>
  </si>
  <si>
    <t>D+M Háček na oděvy</t>
  </si>
  <si>
    <t>1204560326</t>
  </si>
  <si>
    <t>64</t>
  </si>
  <si>
    <t>R-7258222</t>
  </si>
  <si>
    <t>D+M Sprchový závěs, včetně tyče pro upevnění závěsu pro sprchu invalida (tyč tvaru L)</t>
  </si>
  <si>
    <t>221113867</t>
  </si>
  <si>
    <t>65</t>
  </si>
  <si>
    <t>R-7258291</t>
  </si>
  <si>
    <t xml:space="preserve">D+M Sprchová baterie sekvenční termostatická, včetně ruční sprchy a přívodní hadice - viz. technické podmínky výrobků </t>
  </si>
  <si>
    <t>-2057171452</t>
  </si>
  <si>
    <t>726</t>
  </si>
  <si>
    <t>Zdravotechnika - předstěnové instalace</t>
  </si>
  <si>
    <t>66</t>
  </si>
  <si>
    <t>R-7261310</t>
  </si>
  <si>
    <t>Instalační předstěna - klozet závěsný v 1120 mm s ovládáním zepředu do lehkých stěn s kovovou kcí</t>
  </si>
  <si>
    <t>-2016411868</t>
  </si>
  <si>
    <t>763</t>
  </si>
  <si>
    <t>Konstrukce suché výstavby</t>
  </si>
  <si>
    <t>67</t>
  </si>
  <si>
    <t>763121426</t>
  </si>
  <si>
    <t>SDK stěna předsazená tl 112,5 mm profil CW+UW 100 deska 1xH2 12,5 bez izolace EI 15</t>
  </si>
  <si>
    <t>-1782040003</t>
  </si>
  <si>
    <t>"WC"1,6*2,5</t>
  </si>
  <si>
    <t>68</t>
  </si>
  <si>
    <t>763131411</t>
  </si>
  <si>
    <t>SDK podhled desky 1xA 12,5 bez izolace dvouvrstvá spodní kce profil CD+UD</t>
  </si>
  <si>
    <t>-656321832</t>
  </si>
  <si>
    <t>"chodba"0,8</t>
  </si>
  <si>
    <t>69</t>
  </si>
  <si>
    <t>763131451</t>
  </si>
  <si>
    <t>SDK podhled deska 1xH2 12,5 bez izolace dvouvrstvá spodní kce profil CD+UD</t>
  </si>
  <si>
    <t>-516829984</t>
  </si>
  <si>
    <t>"koupelna"7,7</t>
  </si>
  <si>
    <t>70</t>
  </si>
  <si>
    <t>763131821</t>
  </si>
  <si>
    <t>Demontáž SDK podhledu s dvouvrstvou nosnou kcí z ocelových profilů opláštění jednoduché</t>
  </si>
  <si>
    <t>561668607</t>
  </si>
  <si>
    <t>766</t>
  </si>
  <si>
    <t>Konstrukce truhlářské</t>
  </si>
  <si>
    <t>71</t>
  </si>
  <si>
    <t>766691914</t>
  </si>
  <si>
    <t>Vyvěšení nebo zavěšení dřevěných křídel dveří pl do 2 m2</t>
  </si>
  <si>
    <t>-258769155</t>
  </si>
  <si>
    <t>"dveře do koupelny"1</t>
  </si>
  <si>
    <t>72</t>
  </si>
  <si>
    <t>766825821</t>
  </si>
  <si>
    <t>Demontáž truhlářských vestavěných skříní dvoukřídlových</t>
  </si>
  <si>
    <t>-1174530191</t>
  </si>
  <si>
    <t>"skříň v předsíni"1</t>
  </si>
  <si>
    <t>73</t>
  </si>
  <si>
    <t>998766201</t>
  </si>
  <si>
    <t>Přesun hmot procentní pro kce truhlářské v objektech v do 6 m</t>
  </si>
  <si>
    <t>-533951609</t>
  </si>
  <si>
    <t>74</t>
  </si>
  <si>
    <t>R-7665090</t>
  </si>
  <si>
    <t xml:space="preserve">D+M dveří z HPL laminátu vč. obložkové zárubně, kování a zámku </t>
  </si>
  <si>
    <t>-1669865498</t>
  </si>
  <si>
    <t>75</t>
  </si>
  <si>
    <t>R-7669080</t>
  </si>
  <si>
    <t xml:space="preserve">D+M uzamykatelné skříně z HPL laminátu 2100 x 2500 mm </t>
  </si>
  <si>
    <t>1597589853</t>
  </si>
  <si>
    <t>771</t>
  </si>
  <si>
    <t>Podlahy z dlaždic</t>
  </si>
  <si>
    <t>76</t>
  </si>
  <si>
    <t>771121011</t>
  </si>
  <si>
    <t>Nátěr penetrační na podlahu</t>
  </si>
  <si>
    <t>-288162316</t>
  </si>
  <si>
    <t>"koupelnA"7,7"chodba"</t>
  </si>
  <si>
    <t>77</t>
  </si>
  <si>
    <t>771151022</t>
  </si>
  <si>
    <t>Samonivelační stěrka podlah pevnosti 30 MPa tl přes 3 do 5 mm</t>
  </si>
  <si>
    <t>-513154928</t>
  </si>
  <si>
    <t>78</t>
  </si>
  <si>
    <t>771574261</t>
  </si>
  <si>
    <t>Montáž podlah keramických velkoformát pro mechanické zatížení protiskluzných lepených flexibilním lepidlem přes 2 do 4 ks/m2</t>
  </si>
  <si>
    <t>1247682917</t>
  </si>
  <si>
    <t>79</t>
  </si>
  <si>
    <t>59761415</t>
  </si>
  <si>
    <t>dlažba velkoformátová keramická slinutá protiskluzná do interiéru i exteriéru pro vysoké mechanické namáhání přes 2 do 4ks/m2</t>
  </si>
  <si>
    <t>-1059722006</t>
  </si>
  <si>
    <t>8,5*1,15 'Přepočtené koeficientem množství</t>
  </si>
  <si>
    <t>80</t>
  </si>
  <si>
    <t>771591112</t>
  </si>
  <si>
    <t>Izolace pod dlažbu nátěrem nebo stěrkou ve dvou vrstvách</t>
  </si>
  <si>
    <t>949848134</t>
  </si>
  <si>
    <t>81</t>
  </si>
  <si>
    <t>771592011</t>
  </si>
  <si>
    <t>Čištění vnitřních ploch podlah nebo schodišť po položení dlažby chemickými prostředky</t>
  </si>
  <si>
    <t>-1951115816</t>
  </si>
  <si>
    <t>82</t>
  </si>
  <si>
    <t>998771201</t>
  </si>
  <si>
    <t>Přesun hmot procentní pro podlahy z dlaždic v objektech v do 6 m</t>
  </si>
  <si>
    <t>1931650655</t>
  </si>
  <si>
    <t>781</t>
  </si>
  <si>
    <t>Dokončovací práce - obklady</t>
  </si>
  <si>
    <t>83</t>
  </si>
  <si>
    <t>781121011</t>
  </si>
  <si>
    <t>Nátěr penetrační na stěnu</t>
  </si>
  <si>
    <t>-387190655</t>
  </si>
  <si>
    <t>"koupelnA"11,7*2,5-0,8*2</t>
  </si>
  <si>
    <t>84</t>
  </si>
  <si>
    <t>781131112</t>
  </si>
  <si>
    <t>Izolace pod obklad nátěrem nebo stěrkou ve dvou vrstvách</t>
  </si>
  <si>
    <t>1789717898</t>
  </si>
  <si>
    <t>85</t>
  </si>
  <si>
    <t>781474153</t>
  </si>
  <si>
    <t>Montáž obkladů vnitřních keramických velkoformátových hladkých přes 2 do 4 ks/m2 lepených flexibilním lepidlem</t>
  </si>
  <si>
    <t>2134873607</t>
  </si>
  <si>
    <t>86</t>
  </si>
  <si>
    <t>59761002</t>
  </si>
  <si>
    <t>obklad velkoformátový keramický hladký přes 2 do 4ks/m2</t>
  </si>
  <si>
    <t>-1625649540</t>
  </si>
  <si>
    <t>27,65*1,15 'Přepočtené koeficientem množství</t>
  </si>
  <si>
    <t>87</t>
  </si>
  <si>
    <t>781495211</t>
  </si>
  <si>
    <t>Čištění vnitřních ploch stěn po provedení obkladu chemickými prostředky</t>
  </si>
  <si>
    <t>-863719953</t>
  </si>
  <si>
    <t>88</t>
  </si>
  <si>
    <t>998781201</t>
  </si>
  <si>
    <t>Přesun hmot procentní pro obklady keramické v objektech v do 6 m</t>
  </si>
  <si>
    <t>-1457944670</t>
  </si>
  <si>
    <t>89</t>
  </si>
  <si>
    <t>R-7814941</t>
  </si>
  <si>
    <t>Nerezové  profily rohové lepené flexibilním lepidlem</t>
  </si>
  <si>
    <t>-1118378630</t>
  </si>
  <si>
    <t>784</t>
  </si>
  <si>
    <t>Dokončovací práce - malby a tapety</t>
  </si>
  <si>
    <t>90</t>
  </si>
  <si>
    <t>784181111</t>
  </si>
  <si>
    <t>Základní silikátová jednonásobná bezbarvá penetrace podkladu v místnostech v do 3,80 m</t>
  </si>
  <si>
    <t>-1687979345</t>
  </si>
  <si>
    <t>"chodba" 0,8+15*2,5+6</t>
  </si>
  <si>
    <t>91</t>
  </si>
  <si>
    <t>784221101</t>
  </si>
  <si>
    <t>Dvojnásobné bílé malby ze směsí za sucha dobře otěruvzdorných v místnostech do 3,80 m</t>
  </si>
  <si>
    <t>-982623098</t>
  </si>
  <si>
    <t>Práce a dodávky M</t>
  </si>
  <si>
    <t>21-M</t>
  </si>
  <si>
    <t>Elektromontáže</t>
  </si>
  <si>
    <t>92</t>
  </si>
  <si>
    <t>R-2100090</t>
  </si>
  <si>
    <t>Úprava elektroinstalace - demontáž 3 ks svítidel, 2 ks vypínačů, 2 ks zásuvek, úprava kabeláže, D+M nových vestavných svítidel do SDK, D+M nových vypínačů a zásuvek</t>
  </si>
  <si>
    <t>1587558711</t>
  </si>
  <si>
    <t>VRN1</t>
  </si>
  <si>
    <t>Průzkumné, geodetické a projektové práce</t>
  </si>
  <si>
    <t>93</t>
  </si>
  <si>
    <t>013254002</t>
  </si>
  <si>
    <t xml:space="preserve">Dokumentace skutečného provedení </t>
  </si>
  <si>
    <t>1024</t>
  </si>
  <si>
    <t>645909133</t>
  </si>
  <si>
    <t xml:space="preserve">Poznámka k položce:_x000D_
_x000D_
_x000D_
_x000D_
_x000D_
_x000D_
_x000D_
_x000D_
</t>
  </si>
  <si>
    <t>VRN3</t>
  </si>
  <si>
    <t>94</t>
  </si>
  <si>
    <t>R-0321030</t>
  </si>
  <si>
    <t xml:space="preserve">Zařízení staveniště - zřízení, provoz, odstranění </t>
  </si>
  <si>
    <t>-39142174</t>
  </si>
  <si>
    <t xml:space="preserve">Poznámka k položce:_x000D_
Náklady na vybudování a zajištění zařízení staveniště a jeho provoz, údržbu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 a zařízení týkající se veřejné zakázky; zajištění staveniště proti přístupu nepovolaných osob, zabezpečení staveniště. Náklady na vybavení objektů zařízení staveniště a odstranění objektů zařízení staveniště včetně odvozu. Náklady na střežení, vhodné zabezpečení staveniště._x000D_
Zajištění bezpečného příjezdu a přístupu na staveniště vč. dopravního zmnačení a potřebných souhlasů a rozhodnutí s vybudováním zařízení staveniště, náklady na připojení staveniště na energie vč. zajištění měření odběru energiií, vytýčení obvodu staveniště, oplocení a zabezpečení prostoru staveniště proti neoprávněnému vstupu ._x000D_
</t>
  </si>
  <si>
    <t>95</t>
  </si>
  <si>
    <t>R-97890</t>
  </si>
  <si>
    <t>Provedení sondy</t>
  </si>
  <si>
    <t>1149165468</t>
  </si>
  <si>
    <t>Poznámka k položce:_x000D_
Před vybouráním příčky zhotovitel provede sondu pro ověření, zda příčka neplní nosnou funkci stropní konstrukce !!!</t>
  </si>
  <si>
    <t xml:space="preserve">002 - Oprava koupelny Přímá 4 Hlučín </t>
  </si>
  <si>
    <t xml:space="preserve">Provedení sondy </t>
  </si>
  <si>
    <t>-337485463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</si>
</sst>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1" fillId="0" borderId="0" xfId="0" applyNumberFormat="1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2" fillId="0" borderId="0" xfId="0" applyNumberFormat="1" applyFont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tabSelected="1" topLeftCell="A67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90" t="s">
        <v>14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1"/>
      <c r="AL5" s="21"/>
      <c r="AM5" s="21"/>
      <c r="AN5" s="21"/>
      <c r="AO5" s="21"/>
      <c r="AP5" s="21"/>
      <c r="AQ5" s="21"/>
      <c r="AR5" s="19"/>
      <c r="BE5" s="287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92" t="s">
        <v>17</v>
      </c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1"/>
      <c r="AL6" s="21"/>
      <c r="AM6" s="21"/>
      <c r="AN6" s="21"/>
      <c r="AO6" s="21"/>
      <c r="AP6" s="21"/>
      <c r="AQ6" s="21"/>
      <c r="AR6" s="19"/>
      <c r="BE6" s="288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88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88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88"/>
      <c r="BS9" s="16" t="s">
        <v>6</v>
      </c>
    </row>
    <row r="10" spans="1:74" s="1" customFormat="1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88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288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88"/>
      <c r="BS12" s="16" t="s">
        <v>6</v>
      </c>
    </row>
    <row r="13" spans="1:74" s="1" customFormat="1" ht="12" customHeight="1">
      <c r="B13" s="20"/>
      <c r="C13" s="21"/>
      <c r="D13" s="28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29</v>
      </c>
      <c r="AO13" s="21"/>
      <c r="AP13" s="21"/>
      <c r="AQ13" s="21"/>
      <c r="AR13" s="19"/>
      <c r="BE13" s="288"/>
      <c r="BS13" s="16" t="s">
        <v>6</v>
      </c>
    </row>
    <row r="14" spans="1:74" ht="12.75">
      <c r="B14" s="20"/>
      <c r="C14" s="21"/>
      <c r="D14" s="21"/>
      <c r="E14" s="293" t="s">
        <v>29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8" t="s">
        <v>27</v>
      </c>
      <c r="AL14" s="21"/>
      <c r="AM14" s="21"/>
      <c r="AN14" s="30" t="s">
        <v>29</v>
      </c>
      <c r="AO14" s="21"/>
      <c r="AP14" s="21"/>
      <c r="AQ14" s="21"/>
      <c r="AR14" s="19"/>
      <c r="BE14" s="288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88"/>
      <c r="BS15" s="16" t="s">
        <v>4</v>
      </c>
    </row>
    <row r="16" spans="1:74" s="1" customFormat="1" ht="12" customHeight="1">
      <c r="B16" s="20"/>
      <c r="C16" s="21"/>
      <c r="D16" s="28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88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288"/>
      <c r="BS17" s="16" t="s">
        <v>32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88"/>
      <c r="BS18" s="16" t="s">
        <v>6</v>
      </c>
    </row>
    <row r="19" spans="1:71" s="1" customFormat="1" ht="12" customHeight="1">
      <c r="B19" s="20"/>
      <c r="C19" s="21"/>
      <c r="D19" s="28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88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288"/>
      <c r="BS20" s="16" t="s">
        <v>32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88"/>
    </row>
    <row r="22" spans="1:71" s="1" customFormat="1" ht="12" customHeight="1">
      <c r="B22" s="20"/>
      <c r="C22" s="21"/>
      <c r="D22" s="28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88"/>
    </row>
    <row r="23" spans="1:71" s="1" customFormat="1" ht="16.5" customHeight="1">
      <c r="B23" s="20"/>
      <c r="C23" s="21"/>
      <c r="D23" s="21"/>
      <c r="E23" s="295" t="s">
        <v>1</v>
      </c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1"/>
      <c r="AP23" s="21"/>
      <c r="AQ23" s="21"/>
      <c r="AR23" s="19"/>
      <c r="BE23" s="288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88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88"/>
    </row>
    <row r="26" spans="1:71" s="1" customFormat="1" ht="14.45" customHeight="1">
      <c r="B26" s="20"/>
      <c r="C26" s="21"/>
      <c r="D26" s="33" t="s">
        <v>36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96">
        <f>ROUND(AG94,2)</f>
        <v>0</v>
      </c>
      <c r="AL26" s="291"/>
      <c r="AM26" s="291"/>
      <c r="AN26" s="291"/>
      <c r="AO26" s="291"/>
      <c r="AP26" s="21"/>
      <c r="AQ26" s="21"/>
      <c r="AR26" s="19"/>
      <c r="BE26" s="288"/>
    </row>
    <row r="27" spans="1:71" s="1" customFormat="1" ht="14.45" customHeight="1">
      <c r="B27" s="20"/>
      <c r="C27" s="21"/>
      <c r="D27" s="33" t="s">
        <v>37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96">
        <f>ROUND(AG98, 2)</f>
        <v>0</v>
      </c>
      <c r="AL27" s="296"/>
      <c r="AM27" s="296"/>
      <c r="AN27" s="296"/>
      <c r="AO27" s="296"/>
      <c r="AP27" s="21"/>
      <c r="AQ27" s="21"/>
      <c r="AR27" s="19"/>
      <c r="BE27" s="288"/>
    </row>
    <row r="28" spans="1:71" s="2" customFormat="1" ht="6.95" customHeight="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7"/>
      <c r="BE28" s="288"/>
    </row>
    <row r="29" spans="1:71" s="2" customFormat="1" ht="25.9" customHeight="1">
      <c r="A29" s="34"/>
      <c r="B29" s="35"/>
      <c r="C29" s="36"/>
      <c r="D29" s="38" t="s">
        <v>38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97">
        <f>ROUND(AK26 + AK27, 2)</f>
        <v>0</v>
      </c>
      <c r="AL29" s="298"/>
      <c r="AM29" s="298"/>
      <c r="AN29" s="298"/>
      <c r="AO29" s="298"/>
      <c r="AP29" s="36"/>
      <c r="AQ29" s="36"/>
      <c r="AR29" s="37"/>
      <c r="BE29" s="288"/>
    </row>
    <row r="30" spans="1:71" s="2" customFormat="1" ht="6.95" customHeight="1">
      <c r="A30" s="34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7"/>
      <c r="BE30" s="288"/>
    </row>
    <row r="31" spans="1:71" s="2" customFormat="1" ht="12.75">
      <c r="A31" s="34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299" t="s">
        <v>39</v>
      </c>
      <c r="M31" s="299"/>
      <c r="N31" s="299"/>
      <c r="O31" s="299"/>
      <c r="P31" s="299"/>
      <c r="Q31" s="36"/>
      <c r="R31" s="36"/>
      <c r="S31" s="36"/>
      <c r="T31" s="36"/>
      <c r="U31" s="36"/>
      <c r="V31" s="36"/>
      <c r="W31" s="299" t="s">
        <v>40</v>
      </c>
      <c r="X31" s="299"/>
      <c r="Y31" s="299"/>
      <c r="Z31" s="299"/>
      <c r="AA31" s="299"/>
      <c r="AB31" s="299"/>
      <c r="AC31" s="299"/>
      <c r="AD31" s="299"/>
      <c r="AE31" s="299"/>
      <c r="AF31" s="36"/>
      <c r="AG31" s="36"/>
      <c r="AH31" s="36"/>
      <c r="AI31" s="36"/>
      <c r="AJ31" s="36"/>
      <c r="AK31" s="299" t="s">
        <v>41</v>
      </c>
      <c r="AL31" s="299"/>
      <c r="AM31" s="299"/>
      <c r="AN31" s="299"/>
      <c r="AO31" s="299"/>
      <c r="AP31" s="36"/>
      <c r="AQ31" s="36"/>
      <c r="AR31" s="37"/>
      <c r="BE31" s="288"/>
    </row>
    <row r="32" spans="1:71" s="3" customFormat="1" ht="14.45" customHeight="1">
      <c r="B32" s="40"/>
      <c r="C32" s="41"/>
      <c r="D32" s="28" t="s">
        <v>42</v>
      </c>
      <c r="E32" s="41"/>
      <c r="F32" s="28" t="s">
        <v>43</v>
      </c>
      <c r="G32" s="41"/>
      <c r="H32" s="41"/>
      <c r="I32" s="41"/>
      <c r="J32" s="41"/>
      <c r="K32" s="41"/>
      <c r="L32" s="302">
        <v>0.21</v>
      </c>
      <c r="M32" s="301"/>
      <c r="N32" s="301"/>
      <c r="O32" s="301"/>
      <c r="P32" s="301"/>
      <c r="Q32" s="41"/>
      <c r="R32" s="41"/>
      <c r="S32" s="41"/>
      <c r="T32" s="41"/>
      <c r="U32" s="41"/>
      <c r="V32" s="41"/>
      <c r="W32" s="300">
        <f>ROUND(AZ94 + SUM(CD98:CD102), 2)</f>
        <v>0</v>
      </c>
      <c r="X32" s="301"/>
      <c r="Y32" s="301"/>
      <c r="Z32" s="301"/>
      <c r="AA32" s="301"/>
      <c r="AB32" s="301"/>
      <c r="AC32" s="301"/>
      <c r="AD32" s="301"/>
      <c r="AE32" s="301"/>
      <c r="AF32" s="41"/>
      <c r="AG32" s="41"/>
      <c r="AH32" s="41"/>
      <c r="AI32" s="41"/>
      <c r="AJ32" s="41"/>
      <c r="AK32" s="300">
        <f>ROUND(AV94 + SUM(BY98:BY102), 2)</f>
        <v>0</v>
      </c>
      <c r="AL32" s="301"/>
      <c r="AM32" s="301"/>
      <c r="AN32" s="301"/>
      <c r="AO32" s="301"/>
      <c r="AP32" s="41"/>
      <c r="AQ32" s="41"/>
      <c r="AR32" s="42"/>
      <c r="BE32" s="289"/>
    </row>
    <row r="33" spans="1:57" s="3" customFormat="1" ht="14.45" customHeight="1">
      <c r="B33" s="40"/>
      <c r="C33" s="41"/>
      <c r="D33" s="41"/>
      <c r="E33" s="41"/>
      <c r="F33" s="28" t="s">
        <v>44</v>
      </c>
      <c r="G33" s="41"/>
      <c r="H33" s="41"/>
      <c r="I33" s="41"/>
      <c r="J33" s="41"/>
      <c r="K33" s="41"/>
      <c r="L33" s="302">
        <v>0.15</v>
      </c>
      <c r="M33" s="301"/>
      <c r="N33" s="301"/>
      <c r="O33" s="301"/>
      <c r="P33" s="301"/>
      <c r="Q33" s="41"/>
      <c r="R33" s="41"/>
      <c r="S33" s="41"/>
      <c r="T33" s="41"/>
      <c r="U33" s="41"/>
      <c r="V33" s="41"/>
      <c r="W33" s="300">
        <f>ROUND(BA94 + SUM(CE98:CE102), 2)</f>
        <v>0</v>
      </c>
      <c r="X33" s="301"/>
      <c r="Y33" s="301"/>
      <c r="Z33" s="301"/>
      <c r="AA33" s="301"/>
      <c r="AB33" s="301"/>
      <c r="AC33" s="301"/>
      <c r="AD33" s="301"/>
      <c r="AE33" s="301"/>
      <c r="AF33" s="41"/>
      <c r="AG33" s="41"/>
      <c r="AH33" s="41"/>
      <c r="AI33" s="41"/>
      <c r="AJ33" s="41"/>
      <c r="AK33" s="300">
        <f>ROUND(AW94 + SUM(BZ98:BZ102), 2)</f>
        <v>0</v>
      </c>
      <c r="AL33" s="301"/>
      <c r="AM33" s="301"/>
      <c r="AN33" s="301"/>
      <c r="AO33" s="301"/>
      <c r="AP33" s="41"/>
      <c r="AQ33" s="41"/>
      <c r="AR33" s="42"/>
      <c r="BE33" s="289"/>
    </row>
    <row r="34" spans="1:57" s="3" customFormat="1" ht="14.45" hidden="1" customHeight="1">
      <c r="B34" s="40"/>
      <c r="C34" s="41"/>
      <c r="D34" s="41"/>
      <c r="E34" s="41"/>
      <c r="F34" s="28" t="s">
        <v>45</v>
      </c>
      <c r="G34" s="41"/>
      <c r="H34" s="41"/>
      <c r="I34" s="41"/>
      <c r="J34" s="41"/>
      <c r="K34" s="41"/>
      <c r="L34" s="302">
        <v>0.21</v>
      </c>
      <c r="M34" s="301"/>
      <c r="N34" s="301"/>
      <c r="O34" s="301"/>
      <c r="P34" s="301"/>
      <c r="Q34" s="41"/>
      <c r="R34" s="41"/>
      <c r="S34" s="41"/>
      <c r="T34" s="41"/>
      <c r="U34" s="41"/>
      <c r="V34" s="41"/>
      <c r="W34" s="300">
        <f>ROUND(BB94 + SUM(CF98:CF102), 2)</f>
        <v>0</v>
      </c>
      <c r="X34" s="301"/>
      <c r="Y34" s="301"/>
      <c r="Z34" s="301"/>
      <c r="AA34" s="301"/>
      <c r="AB34" s="301"/>
      <c r="AC34" s="301"/>
      <c r="AD34" s="301"/>
      <c r="AE34" s="301"/>
      <c r="AF34" s="41"/>
      <c r="AG34" s="41"/>
      <c r="AH34" s="41"/>
      <c r="AI34" s="41"/>
      <c r="AJ34" s="41"/>
      <c r="AK34" s="300">
        <v>0</v>
      </c>
      <c r="AL34" s="301"/>
      <c r="AM34" s="301"/>
      <c r="AN34" s="301"/>
      <c r="AO34" s="301"/>
      <c r="AP34" s="41"/>
      <c r="AQ34" s="41"/>
      <c r="AR34" s="42"/>
      <c r="BE34" s="289"/>
    </row>
    <row r="35" spans="1:57" s="3" customFormat="1" ht="14.45" hidden="1" customHeight="1">
      <c r="B35" s="40"/>
      <c r="C35" s="41"/>
      <c r="D35" s="41"/>
      <c r="E35" s="41"/>
      <c r="F35" s="28" t="s">
        <v>46</v>
      </c>
      <c r="G35" s="41"/>
      <c r="H35" s="41"/>
      <c r="I35" s="41"/>
      <c r="J35" s="41"/>
      <c r="K35" s="41"/>
      <c r="L35" s="302">
        <v>0.15</v>
      </c>
      <c r="M35" s="301"/>
      <c r="N35" s="301"/>
      <c r="O35" s="301"/>
      <c r="P35" s="301"/>
      <c r="Q35" s="41"/>
      <c r="R35" s="41"/>
      <c r="S35" s="41"/>
      <c r="T35" s="41"/>
      <c r="U35" s="41"/>
      <c r="V35" s="41"/>
      <c r="W35" s="300">
        <f>ROUND(BC94 + SUM(CG98:CG102), 2)</f>
        <v>0</v>
      </c>
      <c r="X35" s="301"/>
      <c r="Y35" s="301"/>
      <c r="Z35" s="301"/>
      <c r="AA35" s="301"/>
      <c r="AB35" s="301"/>
      <c r="AC35" s="301"/>
      <c r="AD35" s="301"/>
      <c r="AE35" s="301"/>
      <c r="AF35" s="41"/>
      <c r="AG35" s="41"/>
      <c r="AH35" s="41"/>
      <c r="AI35" s="41"/>
      <c r="AJ35" s="41"/>
      <c r="AK35" s="300">
        <v>0</v>
      </c>
      <c r="AL35" s="301"/>
      <c r="AM35" s="301"/>
      <c r="AN35" s="301"/>
      <c r="AO35" s="301"/>
      <c r="AP35" s="41"/>
      <c r="AQ35" s="41"/>
      <c r="AR35" s="42"/>
    </row>
    <row r="36" spans="1:57" s="3" customFormat="1" ht="14.45" hidden="1" customHeight="1">
      <c r="B36" s="40"/>
      <c r="C36" s="41"/>
      <c r="D36" s="41"/>
      <c r="E36" s="41"/>
      <c r="F36" s="28" t="s">
        <v>47</v>
      </c>
      <c r="G36" s="41"/>
      <c r="H36" s="41"/>
      <c r="I36" s="41"/>
      <c r="J36" s="41"/>
      <c r="K36" s="41"/>
      <c r="L36" s="302">
        <v>0</v>
      </c>
      <c r="M36" s="301"/>
      <c r="N36" s="301"/>
      <c r="O36" s="301"/>
      <c r="P36" s="301"/>
      <c r="Q36" s="41"/>
      <c r="R36" s="41"/>
      <c r="S36" s="41"/>
      <c r="T36" s="41"/>
      <c r="U36" s="41"/>
      <c r="V36" s="41"/>
      <c r="W36" s="300">
        <f>ROUND(BD94 + SUM(CH98:CH102), 2)</f>
        <v>0</v>
      </c>
      <c r="X36" s="301"/>
      <c r="Y36" s="301"/>
      <c r="Z36" s="301"/>
      <c r="AA36" s="301"/>
      <c r="AB36" s="301"/>
      <c r="AC36" s="301"/>
      <c r="AD36" s="301"/>
      <c r="AE36" s="301"/>
      <c r="AF36" s="41"/>
      <c r="AG36" s="41"/>
      <c r="AH36" s="41"/>
      <c r="AI36" s="41"/>
      <c r="AJ36" s="41"/>
      <c r="AK36" s="300">
        <v>0</v>
      </c>
      <c r="AL36" s="301"/>
      <c r="AM36" s="301"/>
      <c r="AN36" s="301"/>
      <c r="AO36" s="301"/>
      <c r="AP36" s="41"/>
      <c r="AQ36" s="41"/>
      <c r="AR36" s="42"/>
    </row>
    <row r="37" spans="1:57" s="2" customFormat="1" ht="6.9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7"/>
      <c r="BE37" s="34"/>
    </row>
    <row r="38" spans="1:57" s="2" customFormat="1" ht="25.9" customHeight="1">
      <c r="A38" s="34"/>
      <c r="B38" s="35"/>
      <c r="C38" s="43"/>
      <c r="D38" s="44" t="s">
        <v>48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 t="s">
        <v>49</v>
      </c>
      <c r="U38" s="45"/>
      <c r="V38" s="45"/>
      <c r="W38" s="45"/>
      <c r="X38" s="306" t="s">
        <v>50</v>
      </c>
      <c r="Y38" s="304"/>
      <c r="Z38" s="304"/>
      <c r="AA38" s="304"/>
      <c r="AB38" s="304"/>
      <c r="AC38" s="45"/>
      <c r="AD38" s="45"/>
      <c r="AE38" s="45"/>
      <c r="AF38" s="45"/>
      <c r="AG38" s="45"/>
      <c r="AH38" s="45"/>
      <c r="AI38" s="45"/>
      <c r="AJ38" s="45"/>
      <c r="AK38" s="303">
        <f>SUM(AK29:AK36)</f>
        <v>0</v>
      </c>
      <c r="AL38" s="304"/>
      <c r="AM38" s="304"/>
      <c r="AN38" s="304"/>
      <c r="AO38" s="305"/>
      <c r="AP38" s="43"/>
      <c r="AQ38" s="43"/>
      <c r="AR38" s="37"/>
      <c r="BE38" s="34"/>
    </row>
    <row r="39" spans="1:57" s="2" customFormat="1" ht="6.95" customHeight="1">
      <c r="A39" s="34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7"/>
      <c r="BE39" s="34"/>
    </row>
    <row r="40" spans="1:57" s="2" customFormat="1" ht="14.45" customHeight="1">
      <c r="A40" s="34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7"/>
      <c r="BE40" s="34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7"/>
      <c r="C49" s="48"/>
      <c r="D49" s="49" t="s">
        <v>51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52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4"/>
      <c r="B60" s="35"/>
      <c r="C60" s="36"/>
      <c r="D60" s="52" t="s">
        <v>53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2" t="s">
        <v>54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2" t="s">
        <v>53</v>
      </c>
      <c r="AI60" s="39"/>
      <c r="AJ60" s="39"/>
      <c r="AK60" s="39"/>
      <c r="AL60" s="39"/>
      <c r="AM60" s="52" t="s">
        <v>54</v>
      </c>
      <c r="AN60" s="39"/>
      <c r="AO60" s="39"/>
      <c r="AP60" s="36"/>
      <c r="AQ60" s="36"/>
      <c r="AR60" s="37"/>
      <c r="BE60" s="34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4"/>
      <c r="B64" s="35"/>
      <c r="C64" s="36"/>
      <c r="D64" s="49" t="s">
        <v>55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56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7"/>
      <c r="BE64" s="34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4"/>
      <c r="B75" s="35"/>
      <c r="C75" s="36"/>
      <c r="D75" s="52" t="s">
        <v>53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2" t="s">
        <v>54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2" t="s">
        <v>53</v>
      </c>
      <c r="AI75" s="39"/>
      <c r="AJ75" s="39"/>
      <c r="AK75" s="39"/>
      <c r="AL75" s="39"/>
      <c r="AM75" s="52" t="s">
        <v>54</v>
      </c>
      <c r="AN75" s="39"/>
      <c r="AO75" s="39"/>
      <c r="AP75" s="36"/>
      <c r="AQ75" s="36"/>
      <c r="AR75" s="37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7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7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7"/>
      <c r="BE81" s="34"/>
    </row>
    <row r="82" spans="1:91" s="2" customFormat="1" ht="24.95" customHeight="1">
      <c r="A82" s="34"/>
      <c r="B82" s="35"/>
      <c r="C82" s="22" t="s">
        <v>57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7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7"/>
      <c r="BE83" s="34"/>
    </row>
    <row r="84" spans="1:91" s="4" customFormat="1" ht="12" customHeight="1">
      <c r="B84" s="58"/>
      <c r="C84" s="28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20222307001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1" t="str">
        <f>K6</f>
        <v>Oprava koupelny Přímá 2, 4 Hlučín</v>
      </c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7"/>
      <c r="BE86" s="34"/>
    </row>
    <row r="87" spans="1:91" s="2" customFormat="1" ht="12" customHeight="1">
      <c r="A87" s="34"/>
      <c r="B87" s="35"/>
      <c r="C87" s="28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22</v>
      </c>
      <c r="AJ87" s="36"/>
      <c r="AK87" s="36"/>
      <c r="AL87" s="36"/>
      <c r="AM87" s="263" t="str">
        <f>IF(AN8= "","",AN8)</f>
        <v>23. 7. 2022</v>
      </c>
      <c r="AN87" s="263"/>
      <c r="AO87" s="36"/>
      <c r="AP87" s="36"/>
      <c r="AQ87" s="36"/>
      <c r="AR87" s="37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7"/>
      <c r="BE88" s="34"/>
    </row>
    <row r="89" spans="1:91" s="2" customFormat="1" ht="15.2" customHeight="1">
      <c r="A89" s="34"/>
      <c r="B89" s="35"/>
      <c r="C89" s="28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FONTÁNA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30</v>
      </c>
      <c r="AJ89" s="36"/>
      <c r="AK89" s="36"/>
      <c r="AL89" s="36"/>
      <c r="AM89" s="270" t="str">
        <f>IF(E17="","",E17)</f>
        <v>ATRIS s.r.o.</v>
      </c>
      <c r="AN89" s="271"/>
      <c r="AO89" s="271"/>
      <c r="AP89" s="271"/>
      <c r="AQ89" s="36"/>
      <c r="AR89" s="37"/>
      <c r="AS89" s="264" t="s">
        <v>58</v>
      </c>
      <c r="AT89" s="265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8" t="s">
        <v>28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33</v>
      </c>
      <c r="AJ90" s="36"/>
      <c r="AK90" s="36"/>
      <c r="AL90" s="36"/>
      <c r="AM90" s="270" t="str">
        <f>IF(E20="","",E20)</f>
        <v>Barbora Kyšková</v>
      </c>
      <c r="AN90" s="271"/>
      <c r="AO90" s="271"/>
      <c r="AP90" s="271"/>
      <c r="AQ90" s="36"/>
      <c r="AR90" s="37"/>
      <c r="AS90" s="266"/>
      <c r="AT90" s="267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7"/>
      <c r="AS91" s="268"/>
      <c r="AT91" s="269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6" t="s">
        <v>59</v>
      </c>
      <c r="D92" s="273"/>
      <c r="E92" s="273"/>
      <c r="F92" s="273"/>
      <c r="G92" s="273"/>
      <c r="H92" s="73"/>
      <c r="I92" s="274" t="s">
        <v>60</v>
      </c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2" t="s">
        <v>61</v>
      </c>
      <c r="AH92" s="273"/>
      <c r="AI92" s="273"/>
      <c r="AJ92" s="273"/>
      <c r="AK92" s="273"/>
      <c r="AL92" s="273"/>
      <c r="AM92" s="273"/>
      <c r="AN92" s="274" t="s">
        <v>62</v>
      </c>
      <c r="AO92" s="273"/>
      <c r="AP92" s="275"/>
      <c r="AQ92" s="74" t="s">
        <v>63</v>
      </c>
      <c r="AR92" s="37"/>
      <c r="AS92" s="75" t="s">
        <v>64</v>
      </c>
      <c r="AT92" s="76" t="s">
        <v>65</v>
      </c>
      <c r="AU92" s="76" t="s">
        <v>66</v>
      </c>
      <c r="AV92" s="76" t="s">
        <v>67</v>
      </c>
      <c r="AW92" s="76" t="s">
        <v>68</v>
      </c>
      <c r="AX92" s="76" t="s">
        <v>69</v>
      </c>
      <c r="AY92" s="76" t="s">
        <v>70</v>
      </c>
      <c r="AZ92" s="76" t="s">
        <v>71</v>
      </c>
      <c r="BA92" s="76" t="s">
        <v>72</v>
      </c>
      <c r="BB92" s="76" t="s">
        <v>73</v>
      </c>
      <c r="BC92" s="76" t="s">
        <v>74</v>
      </c>
      <c r="BD92" s="77" t="s">
        <v>75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7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76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4">
        <f>ROUND(SUM(AG95:AG96),2)</f>
        <v>0</v>
      </c>
      <c r="AH94" s="284"/>
      <c r="AI94" s="284"/>
      <c r="AJ94" s="284"/>
      <c r="AK94" s="284"/>
      <c r="AL94" s="284"/>
      <c r="AM94" s="284"/>
      <c r="AN94" s="285">
        <f>SUM(AG94,AT94)</f>
        <v>0</v>
      </c>
      <c r="AO94" s="285"/>
      <c r="AP94" s="285"/>
      <c r="AQ94" s="85" t="s">
        <v>1</v>
      </c>
      <c r="AR94" s="86"/>
      <c r="AS94" s="87">
        <f>ROUND(SUM(AS95:AS96),2)</f>
        <v>0</v>
      </c>
      <c r="AT94" s="88">
        <f>ROUND(SUM(AV94:AW94),2)</f>
        <v>0</v>
      </c>
      <c r="AU94" s="89">
        <f>ROUND(SUM(AU95:AU96),5)</f>
        <v>0</v>
      </c>
      <c r="AV94" s="88">
        <f>ROUND(AZ94*L32,2)</f>
        <v>0</v>
      </c>
      <c r="AW94" s="88">
        <f>ROUND(BA94*L33,2)</f>
        <v>0</v>
      </c>
      <c r="AX94" s="88">
        <f>ROUND(BB94*L32,2)</f>
        <v>0</v>
      </c>
      <c r="AY94" s="88">
        <f>ROUND(BC94*L33,2)</f>
        <v>0</v>
      </c>
      <c r="AZ94" s="88">
        <f>ROUND(SUM(AZ95:AZ96),2)</f>
        <v>0</v>
      </c>
      <c r="BA94" s="88">
        <f>ROUND(SUM(BA95:BA96),2)</f>
        <v>0</v>
      </c>
      <c r="BB94" s="88">
        <f>ROUND(SUM(BB95:BB96),2)</f>
        <v>0</v>
      </c>
      <c r="BC94" s="88">
        <f>ROUND(SUM(BC95:BC96),2)</f>
        <v>0</v>
      </c>
      <c r="BD94" s="90">
        <f>ROUND(SUM(BD95:BD96),2)</f>
        <v>0</v>
      </c>
      <c r="BS94" s="91" t="s">
        <v>77</v>
      </c>
      <c r="BT94" s="91" t="s">
        <v>78</v>
      </c>
      <c r="BU94" s="92" t="s">
        <v>79</v>
      </c>
      <c r="BV94" s="91" t="s">
        <v>80</v>
      </c>
      <c r="BW94" s="91" t="s">
        <v>5</v>
      </c>
      <c r="BX94" s="91" t="s">
        <v>81</v>
      </c>
      <c r="CL94" s="91" t="s">
        <v>1</v>
      </c>
    </row>
    <row r="95" spans="1:91" s="7" customFormat="1" ht="16.5" customHeight="1">
      <c r="A95" s="93" t="s">
        <v>82</v>
      </c>
      <c r="B95" s="94"/>
      <c r="C95" s="95"/>
      <c r="D95" s="277" t="s">
        <v>83</v>
      </c>
      <c r="E95" s="277"/>
      <c r="F95" s="277"/>
      <c r="G95" s="277"/>
      <c r="H95" s="277"/>
      <c r="I95" s="96"/>
      <c r="J95" s="277" t="s">
        <v>84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8">
        <f>'001 - Oprava koupelny Pří...'!J32</f>
        <v>0</v>
      </c>
      <c r="AH95" s="279"/>
      <c r="AI95" s="279"/>
      <c r="AJ95" s="279"/>
      <c r="AK95" s="279"/>
      <c r="AL95" s="279"/>
      <c r="AM95" s="279"/>
      <c r="AN95" s="278">
        <f>SUM(AG95,AT95)</f>
        <v>0</v>
      </c>
      <c r="AO95" s="279"/>
      <c r="AP95" s="279"/>
      <c r="AQ95" s="97" t="s">
        <v>85</v>
      </c>
      <c r="AR95" s="98"/>
      <c r="AS95" s="99">
        <v>0</v>
      </c>
      <c r="AT95" s="100">
        <f>ROUND(SUM(AV95:AW95),2)</f>
        <v>0</v>
      </c>
      <c r="AU95" s="101">
        <f>'001 - Oprava koupelny Pří...'!P146</f>
        <v>0</v>
      </c>
      <c r="AV95" s="100">
        <f>'001 - Oprava koupelny Pří...'!J35</f>
        <v>0</v>
      </c>
      <c r="AW95" s="100">
        <f>'001 - Oprava koupelny Pří...'!J36</f>
        <v>0</v>
      </c>
      <c r="AX95" s="100">
        <f>'001 - Oprava koupelny Pří...'!J37</f>
        <v>0</v>
      </c>
      <c r="AY95" s="100">
        <f>'001 - Oprava koupelny Pří...'!J38</f>
        <v>0</v>
      </c>
      <c r="AZ95" s="100">
        <f>'001 - Oprava koupelny Pří...'!F35</f>
        <v>0</v>
      </c>
      <c r="BA95" s="100">
        <f>'001 - Oprava koupelny Pří...'!F36</f>
        <v>0</v>
      </c>
      <c r="BB95" s="100">
        <f>'001 - Oprava koupelny Pří...'!F37</f>
        <v>0</v>
      </c>
      <c r="BC95" s="100">
        <f>'001 - Oprava koupelny Pří...'!F38</f>
        <v>0</v>
      </c>
      <c r="BD95" s="102">
        <f>'001 - Oprava koupelny Pří...'!F39</f>
        <v>0</v>
      </c>
      <c r="BT95" s="103" t="s">
        <v>86</v>
      </c>
      <c r="BV95" s="103" t="s">
        <v>80</v>
      </c>
      <c r="BW95" s="103" t="s">
        <v>87</v>
      </c>
      <c r="BX95" s="103" t="s">
        <v>5</v>
      </c>
      <c r="CL95" s="103" t="s">
        <v>1</v>
      </c>
      <c r="CM95" s="103" t="s">
        <v>86</v>
      </c>
    </row>
    <row r="96" spans="1:91" s="7" customFormat="1" ht="16.5" customHeight="1">
      <c r="A96" s="93" t="s">
        <v>82</v>
      </c>
      <c r="B96" s="94"/>
      <c r="C96" s="95"/>
      <c r="D96" s="277" t="s">
        <v>88</v>
      </c>
      <c r="E96" s="277"/>
      <c r="F96" s="277"/>
      <c r="G96" s="277"/>
      <c r="H96" s="277"/>
      <c r="I96" s="96"/>
      <c r="J96" s="277" t="s">
        <v>89</v>
      </c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8">
        <f>'002 - Oprava koupelny Pří...'!J32</f>
        <v>0</v>
      </c>
      <c r="AH96" s="279"/>
      <c r="AI96" s="279"/>
      <c r="AJ96" s="279"/>
      <c r="AK96" s="279"/>
      <c r="AL96" s="279"/>
      <c r="AM96" s="279"/>
      <c r="AN96" s="278">
        <f>SUM(AG96,AT96)</f>
        <v>0</v>
      </c>
      <c r="AO96" s="279"/>
      <c r="AP96" s="279"/>
      <c r="AQ96" s="97" t="s">
        <v>85</v>
      </c>
      <c r="AR96" s="98"/>
      <c r="AS96" s="104">
        <v>0</v>
      </c>
      <c r="AT96" s="105">
        <f>ROUND(SUM(AV96:AW96),2)</f>
        <v>0</v>
      </c>
      <c r="AU96" s="106">
        <f>'002 - Oprava koupelny Pří...'!P146</f>
        <v>0</v>
      </c>
      <c r="AV96" s="105">
        <f>'002 - Oprava koupelny Pří...'!J35</f>
        <v>0</v>
      </c>
      <c r="AW96" s="105">
        <f>'002 - Oprava koupelny Pří...'!J36</f>
        <v>0</v>
      </c>
      <c r="AX96" s="105">
        <f>'002 - Oprava koupelny Pří...'!J37</f>
        <v>0</v>
      </c>
      <c r="AY96" s="105">
        <f>'002 - Oprava koupelny Pří...'!J38</f>
        <v>0</v>
      </c>
      <c r="AZ96" s="105">
        <f>'002 - Oprava koupelny Pří...'!F35</f>
        <v>0</v>
      </c>
      <c r="BA96" s="105">
        <f>'002 - Oprava koupelny Pří...'!F36</f>
        <v>0</v>
      </c>
      <c r="BB96" s="105">
        <f>'002 - Oprava koupelny Pří...'!F37</f>
        <v>0</v>
      </c>
      <c r="BC96" s="105">
        <f>'002 - Oprava koupelny Pří...'!F38</f>
        <v>0</v>
      </c>
      <c r="BD96" s="107">
        <f>'002 - Oprava koupelny Pří...'!F39</f>
        <v>0</v>
      </c>
      <c r="BT96" s="103" t="s">
        <v>86</v>
      </c>
      <c r="BV96" s="103" t="s">
        <v>80</v>
      </c>
      <c r="BW96" s="103" t="s">
        <v>90</v>
      </c>
      <c r="BX96" s="103" t="s">
        <v>5</v>
      </c>
      <c r="CL96" s="103" t="s">
        <v>1</v>
      </c>
      <c r="CM96" s="103" t="s">
        <v>86</v>
      </c>
    </row>
    <row r="97" spans="1:89" ht="11.25"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19"/>
    </row>
    <row r="98" spans="1:89" s="2" customFormat="1" ht="30" customHeight="1">
      <c r="A98" s="34"/>
      <c r="B98" s="35"/>
      <c r="C98" s="82" t="s">
        <v>91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285">
        <f>ROUND(SUM(AG99:AG102), 2)</f>
        <v>0</v>
      </c>
      <c r="AH98" s="285"/>
      <c r="AI98" s="285"/>
      <c r="AJ98" s="285"/>
      <c r="AK98" s="285"/>
      <c r="AL98" s="285"/>
      <c r="AM98" s="285"/>
      <c r="AN98" s="285">
        <f>ROUND(SUM(AN99:AN102), 2)</f>
        <v>0</v>
      </c>
      <c r="AO98" s="285"/>
      <c r="AP98" s="285"/>
      <c r="AQ98" s="108"/>
      <c r="AR98" s="37"/>
      <c r="AS98" s="75" t="s">
        <v>92</v>
      </c>
      <c r="AT98" s="76" t="s">
        <v>93</v>
      </c>
      <c r="AU98" s="76" t="s">
        <v>42</v>
      </c>
      <c r="AV98" s="77" t="s">
        <v>65</v>
      </c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89" s="2" customFormat="1" ht="19.899999999999999" customHeight="1">
      <c r="A99" s="34"/>
      <c r="B99" s="35"/>
      <c r="C99" s="36"/>
      <c r="D99" s="282" t="s">
        <v>94</v>
      </c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2"/>
      <c r="S99" s="282"/>
      <c r="T99" s="282"/>
      <c r="U99" s="282"/>
      <c r="V99" s="282"/>
      <c r="W99" s="282"/>
      <c r="X99" s="282"/>
      <c r="Y99" s="282"/>
      <c r="Z99" s="282"/>
      <c r="AA99" s="282"/>
      <c r="AB99" s="282"/>
      <c r="AC99" s="36"/>
      <c r="AD99" s="36"/>
      <c r="AE99" s="36"/>
      <c r="AF99" s="36"/>
      <c r="AG99" s="280">
        <f>ROUND(AG94 * AS99, 2)</f>
        <v>0</v>
      </c>
      <c r="AH99" s="281"/>
      <c r="AI99" s="281"/>
      <c r="AJ99" s="281"/>
      <c r="AK99" s="281"/>
      <c r="AL99" s="281"/>
      <c r="AM99" s="281"/>
      <c r="AN99" s="281">
        <f>ROUND(AG99 + AV99, 2)</f>
        <v>0</v>
      </c>
      <c r="AO99" s="281"/>
      <c r="AP99" s="281"/>
      <c r="AQ99" s="36"/>
      <c r="AR99" s="37"/>
      <c r="AS99" s="111">
        <v>0</v>
      </c>
      <c r="AT99" s="112" t="s">
        <v>95</v>
      </c>
      <c r="AU99" s="112" t="s">
        <v>43</v>
      </c>
      <c r="AV99" s="113">
        <f>ROUND(IF(AU99="základní",AG99*L32,IF(AU99="snížená",AG99*L33,0)), 2)</f>
        <v>0</v>
      </c>
      <c r="AW99" s="34"/>
      <c r="AX99" s="34"/>
      <c r="AY99" s="34"/>
      <c r="AZ99" s="34"/>
      <c r="BA99" s="34"/>
      <c r="BB99" s="34"/>
      <c r="BC99" s="34"/>
      <c r="BD99" s="34"/>
      <c r="BE99" s="34"/>
      <c r="BV99" s="16" t="s">
        <v>96</v>
      </c>
      <c r="BY99" s="114">
        <f>IF(AU99="základní",AV99,0)</f>
        <v>0</v>
      </c>
      <c r="BZ99" s="114">
        <f>IF(AU99="snížená",AV99,0)</f>
        <v>0</v>
      </c>
      <c r="CA99" s="114">
        <v>0</v>
      </c>
      <c r="CB99" s="114">
        <v>0</v>
      </c>
      <c r="CC99" s="114">
        <v>0</v>
      </c>
      <c r="CD99" s="114">
        <f>IF(AU99="základní",AG99,0)</f>
        <v>0</v>
      </c>
      <c r="CE99" s="114">
        <f>IF(AU99="snížená",AG99,0)</f>
        <v>0</v>
      </c>
      <c r="CF99" s="114">
        <f>IF(AU99="zákl. přenesená",AG99,0)</f>
        <v>0</v>
      </c>
      <c r="CG99" s="114">
        <f>IF(AU99="sníž. přenesená",AG99,0)</f>
        <v>0</v>
      </c>
      <c r="CH99" s="114">
        <f>IF(AU99="nulová",AG99,0)</f>
        <v>0</v>
      </c>
      <c r="CI99" s="16">
        <f>IF(AU99="základní",1,IF(AU99="snížená",2,IF(AU99="zákl. přenesená",4,IF(AU99="sníž. přenesená",5,3))))</f>
        <v>1</v>
      </c>
      <c r="CJ99" s="16">
        <f>IF(AT99="stavební čast",1,IF(AT99="investiční čast",2,3))</f>
        <v>1</v>
      </c>
      <c r="CK99" s="16" t="str">
        <f>IF(D99="Vyplň vlastní","","x")</f>
        <v>x</v>
      </c>
    </row>
    <row r="100" spans="1:89" s="2" customFormat="1" ht="19.899999999999999" customHeight="1">
      <c r="A100" s="34"/>
      <c r="B100" s="35"/>
      <c r="C100" s="36"/>
      <c r="D100" s="283" t="s">
        <v>97</v>
      </c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282"/>
      <c r="Y100" s="282"/>
      <c r="Z100" s="282"/>
      <c r="AA100" s="282"/>
      <c r="AB100" s="282"/>
      <c r="AC100" s="36"/>
      <c r="AD100" s="36"/>
      <c r="AE100" s="36"/>
      <c r="AF100" s="36"/>
      <c r="AG100" s="280">
        <f>ROUND(AG94 * AS100, 2)</f>
        <v>0</v>
      </c>
      <c r="AH100" s="281"/>
      <c r="AI100" s="281"/>
      <c r="AJ100" s="281"/>
      <c r="AK100" s="281"/>
      <c r="AL100" s="281"/>
      <c r="AM100" s="281"/>
      <c r="AN100" s="281">
        <f>ROUND(AG100 + AV100, 2)</f>
        <v>0</v>
      </c>
      <c r="AO100" s="281"/>
      <c r="AP100" s="281"/>
      <c r="AQ100" s="36"/>
      <c r="AR100" s="37"/>
      <c r="AS100" s="111">
        <v>0</v>
      </c>
      <c r="AT100" s="112" t="s">
        <v>95</v>
      </c>
      <c r="AU100" s="112" t="s">
        <v>43</v>
      </c>
      <c r="AV100" s="113">
        <f>ROUND(IF(AU100="základní",AG100*L32,IF(AU100="snížená",AG100*L33,0)), 2)</f>
        <v>0</v>
      </c>
      <c r="AW100" s="34"/>
      <c r="AX100" s="34"/>
      <c r="AY100" s="34"/>
      <c r="AZ100" s="34"/>
      <c r="BA100" s="34"/>
      <c r="BB100" s="34"/>
      <c r="BC100" s="34"/>
      <c r="BD100" s="34"/>
      <c r="BE100" s="34"/>
      <c r="BV100" s="16" t="s">
        <v>98</v>
      </c>
      <c r="BY100" s="114">
        <f>IF(AU100="základní",AV100,0)</f>
        <v>0</v>
      </c>
      <c r="BZ100" s="114">
        <f>IF(AU100="snížená",AV100,0)</f>
        <v>0</v>
      </c>
      <c r="CA100" s="114">
        <v>0</v>
      </c>
      <c r="CB100" s="114">
        <v>0</v>
      </c>
      <c r="CC100" s="114">
        <v>0</v>
      </c>
      <c r="CD100" s="114">
        <f>IF(AU100="základní",AG100,0)</f>
        <v>0</v>
      </c>
      <c r="CE100" s="114">
        <f>IF(AU100="snížená",AG100,0)</f>
        <v>0</v>
      </c>
      <c r="CF100" s="114">
        <f>IF(AU100="zákl. přenesená",AG100,0)</f>
        <v>0</v>
      </c>
      <c r="CG100" s="114">
        <f>IF(AU100="sníž. přenesená",AG100,0)</f>
        <v>0</v>
      </c>
      <c r="CH100" s="114">
        <f>IF(AU100="nulová",AG100,0)</f>
        <v>0</v>
      </c>
      <c r="CI100" s="16">
        <f>IF(AU100="základní",1,IF(AU100="snížená",2,IF(AU100="zákl. přenesená",4,IF(AU100="sníž. přenesená",5,3))))</f>
        <v>1</v>
      </c>
      <c r="CJ100" s="16">
        <f>IF(AT100="stavební čast",1,IF(AT100="investiční čast",2,3))</f>
        <v>1</v>
      </c>
      <c r="CK100" s="16" t="str">
        <f>IF(D100="Vyplň vlastní","","x")</f>
        <v/>
      </c>
    </row>
    <row r="101" spans="1:89" s="2" customFormat="1" ht="19.899999999999999" customHeight="1">
      <c r="A101" s="34"/>
      <c r="B101" s="35"/>
      <c r="C101" s="36"/>
      <c r="D101" s="283" t="s">
        <v>97</v>
      </c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36"/>
      <c r="AD101" s="36"/>
      <c r="AE101" s="36"/>
      <c r="AF101" s="36"/>
      <c r="AG101" s="280">
        <f>ROUND(AG94 * AS101, 2)</f>
        <v>0</v>
      </c>
      <c r="AH101" s="281"/>
      <c r="AI101" s="281"/>
      <c r="AJ101" s="281"/>
      <c r="AK101" s="281"/>
      <c r="AL101" s="281"/>
      <c r="AM101" s="281"/>
      <c r="AN101" s="281">
        <f>ROUND(AG101 + AV101, 2)</f>
        <v>0</v>
      </c>
      <c r="AO101" s="281"/>
      <c r="AP101" s="281"/>
      <c r="AQ101" s="36"/>
      <c r="AR101" s="37"/>
      <c r="AS101" s="111">
        <v>0</v>
      </c>
      <c r="AT101" s="112" t="s">
        <v>95</v>
      </c>
      <c r="AU101" s="112" t="s">
        <v>43</v>
      </c>
      <c r="AV101" s="113">
        <f>ROUND(IF(AU101="základní",AG101*L32,IF(AU101="snížená",AG101*L33,0)), 2)</f>
        <v>0</v>
      </c>
      <c r="AW101" s="34"/>
      <c r="AX101" s="34"/>
      <c r="AY101" s="34"/>
      <c r="AZ101" s="34"/>
      <c r="BA101" s="34"/>
      <c r="BB101" s="34"/>
      <c r="BC101" s="34"/>
      <c r="BD101" s="34"/>
      <c r="BE101" s="34"/>
      <c r="BV101" s="16" t="s">
        <v>98</v>
      </c>
      <c r="BY101" s="114">
        <f>IF(AU101="základní",AV101,0)</f>
        <v>0</v>
      </c>
      <c r="BZ101" s="114">
        <f>IF(AU101="snížená",AV101,0)</f>
        <v>0</v>
      </c>
      <c r="CA101" s="114">
        <v>0</v>
      </c>
      <c r="CB101" s="114">
        <v>0</v>
      </c>
      <c r="CC101" s="114">
        <v>0</v>
      </c>
      <c r="CD101" s="114">
        <f>IF(AU101="základní",AG101,0)</f>
        <v>0</v>
      </c>
      <c r="CE101" s="114">
        <f>IF(AU101="snížená",AG101,0)</f>
        <v>0</v>
      </c>
      <c r="CF101" s="114">
        <f>IF(AU101="zákl. přenesená",AG101,0)</f>
        <v>0</v>
      </c>
      <c r="CG101" s="114">
        <f>IF(AU101="sníž. přenesená",AG101,0)</f>
        <v>0</v>
      </c>
      <c r="CH101" s="114">
        <f>IF(AU101="nulová",AG101,0)</f>
        <v>0</v>
      </c>
      <c r="CI101" s="16">
        <f>IF(AU101="základní",1,IF(AU101="snížená",2,IF(AU101="zákl. přenesená",4,IF(AU101="sníž. přenesená",5,3))))</f>
        <v>1</v>
      </c>
      <c r="CJ101" s="16">
        <f>IF(AT101="stavební čast",1,IF(AT101="investiční čast",2,3))</f>
        <v>1</v>
      </c>
      <c r="CK101" s="16" t="str">
        <f>IF(D101="Vyplň vlastní","","x")</f>
        <v/>
      </c>
    </row>
    <row r="102" spans="1:89" s="2" customFormat="1" ht="19.899999999999999" customHeight="1">
      <c r="A102" s="34"/>
      <c r="B102" s="35"/>
      <c r="C102" s="36"/>
      <c r="D102" s="283" t="s">
        <v>97</v>
      </c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2"/>
      <c r="Y102" s="282"/>
      <c r="Z102" s="282"/>
      <c r="AA102" s="282"/>
      <c r="AB102" s="282"/>
      <c r="AC102" s="36"/>
      <c r="AD102" s="36"/>
      <c r="AE102" s="36"/>
      <c r="AF102" s="36"/>
      <c r="AG102" s="280">
        <f>ROUND(AG94 * AS102, 2)</f>
        <v>0</v>
      </c>
      <c r="AH102" s="281"/>
      <c r="AI102" s="281"/>
      <c r="AJ102" s="281"/>
      <c r="AK102" s="281"/>
      <c r="AL102" s="281"/>
      <c r="AM102" s="281"/>
      <c r="AN102" s="281">
        <f>ROUND(AG102 + AV102, 2)</f>
        <v>0</v>
      </c>
      <c r="AO102" s="281"/>
      <c r="AP102" s="281"/>
      <c r="AQ102" s="36"/>
      <c r="AR102" s="37"/>
      <c r="AS102" s="115">
        <v>0</v>
      </c>
      <c r="AT102" s="116" t="s">
        <v>95</v>
      </c>
      <c r="AU102" s="116" t="s">
        <v>43</v>
      </c>
      <c r="AV102" s="117">
        <f>ROUND(IF(AU102="základní",AG102*L32,IF(AU102="snížená",AG102*L33,0)), 2)</f>
        <v>0</v>
      </c>
      <c r="AW102" s="34"/>
      <c r="AX102" s="34"/>
      <c r="AY102" s="34"/>
      <c r="AZ102" s="34"/>
      <c r="BA102" s="34"/>
      <c r="BB102" s="34"/>
      <c r="BC102" s="34"/>
      <c r="BD102" s="34"/>
      <c r="BE102" s="34"/>
      <c r="BV102" s="16" t="s">
        <v>98</v>
      </c>
      <c r="BY102" s="114">
        <f>IF(AU102="základní",AV102,0)</f>
        <v>0</v>
      </c>
      <c r="BZ102" s="114">
        <f>IF(AU102="snížená",AV102,0)</f>
        <v>0</v>
      </c>
      <c r="CA102" s="114">
        <v>0</v>
      </c>
      <c r="CB102" s="114">
        <v>0</v>
      </c>
      <c r="CC102" s="114">
        <v>0</v>
      </c>
      <c r="CD102" s="114">
        <f>IF(AU102="základní",AG102,0)</f>
        <v>0</v>
      </c>
      <c r="CE102" s="114">
        <f>IF(AU102="snížená",AG102,0)</f>
        <v>0</v>
      </c>
      <c r="CF102" s="114">
        <f>IF(AU102="zákl. přenesená",AG102,0)</f>
        <v>0</v>
      </c>
      <c r="CG102" s="114">
        <f>IF(AU102="sníž. přenesená",AG102,0)</f>
        <v>0</v>
      </c>
      <c r="CH102" s="114">
        <f>IF(AU102="nulová",AG102,0)</f>
        <v>0</v>
      </c>
      <c r="CI102" s="16">
        <f>IF(AU102="základní",1,IF(AU102="snížená",2,IF(AU102="zákl. přenesená",4,IF(AU102="sníž. přenesená",5,3))))</f>
        <v>1</v>
      </c>
      <c r="CJ102" s="16">
        <f>IF(AT102="stavební čast",1,IF(AT102="investiční čast",2,3))</f>
        <v>1</v>
      </c>
      <c r="CK102" s="16" t="str">
        <f>IF(D102="Vyplň vlastní","","x")</f>
        <v/>
      </c>
    </row>
    <row r="103" spans="1:89" s="2" customFormat="1" ht="10.9" customHeight="1">
      <c r="A103" s="34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7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pans="1:89" s="2" customFormat="1" ht="30" customHeight="1">
      <c r="A104" s="34"/>
      <c r="B104" s="35"/>
      <c r="C104" s="118" t="s">
        <v>99</v>
      </c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286">
        <f>ROUND(AG94 + AG98, 2)</f>
        <v>0</v>
      </c>
      <c r="AH104" s="286"/>
      <c r="AI104" s="286"/>
      <c r="AJ104" s="286"/>
      <c r="AK104" s="286"/>
      <c r="AL104" s="286"/>
      <c r="AM104" s="286"/>
      <c r="AN104" s="286">
        <f>ROUND(AN94 + AN98, 2)</f>
        <v>0</v>
      </c>
      <c r="AO104" s="286"/>
      <c r="AP104" s="286"/>
      <c r="AQ104" s="119"/>
      <c r="AR104" s="37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89" s="2" customFormat="1" ht="6.95" customHeight="1">
      <c r="A105" s="3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37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</sheetData>
  <sheetProtection algorithmName="SHA-512" hashValue="m/qGV/lp1Jcx71H6+gYLMFKO824/kT7k+j3kyrM1BoEMUD93p2LhfB5dmhPdbClxjl+YXGTJxM9Q93JYYj3j4Q==" saltValue="oiUTK36Lnv3qd6fCkfNU1IG6MuHCKBF2bDxEc06TItlWU0dE8BH2b22x/sSxxrhYRhz35olAD+h/IORmuZRlpg==" spinCount="100000" sheet="1" objects="1" scenarios="1" formatColumns="0" formatRows="0"/>
  <mergeCells count="64">
    <mergeCell ref="AK38:AO38"/>
    <mergeCell ref="X38:AB38"/>
    <mergeCell ref="AR2:BE2"/>
    <mergeCell ref="W35:AE35"/>
    <mergeCell ref="L35:P35"/>
    <mergeCell ref="AK35:AO35"/>
    <mergeCell ref="AK36:AO36"/>
    <mergeCell ref="W36:AE36"/>
    <mergeCell ref="L36:P36"/>
    <mergeCell ref="W33:AE33"/>
    <mergeCell ref="AK33:AO33"/>
    <mergeCell ref="L33:P33"/>
    <mergeCell ref="AK34:AO34"/>
    <mergeCell ref="L34:P34"/>
    <mergeCell ref="W34:AE34"/>
    <mergeCell ref="AG104:AM104"/>
    <mergeCell ref="AN104:AP104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D102:AB102"/>
    <mergeCell ref="AG102:AM102"/>
    <mergeCell ref="AN102:AP102"/>
    <mergeCell ref="AG94:AM94"/>
    <mergeCell ref="AN94:AP94"/>
    <mergeCell ref="AG98:AM98"/>
    <mergeCell ref="AN98:AP98"/>
    <mergeCell ref="D100:AB100"/>
    <mergeCell ref="AG100:AM100"/>
    <mergeCell ref="AN100:AP100"/>
    <mergeCell ref="D101:AB101"/>
    <mergeCell ref="AG101:AM101"/>
    <mergeCell ref="AN101:AP101"/>
    <mergeCell ref="D96:H96"/>
    <mergeCell ref="AG96:AM96"/>
    <mergeCell ref="AN96:AP96"/>
    <mergeCell ref="J96:AF96"/>
    <mergeCell ref="AG99:AM99"/>
    <mergeCell ref="AN99:AP99"/>
    <mergeCell ref="D99:AB99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L85:AJ85"/>
    <mergeCell ref="AM87:AN87"/>
    <mergeCell ref="AS89:AT91"/>
    <mergeCell ref="AM89:AP89"/>
    <mergeCell ref="AM90:AP90"/>
  </mergeCells>
  <dataValidations count="2">
    <dataValidation type="list" allowBlank="1" showInputMessage="1" showErrorMessage="1" error="Povoleny jsou hodnoty základní, snížená, zákl. přenesená, sníž. přenesená, nulová." sqref="AU98:AU102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8:AT102">
      <formula1>"stavební čast, technologická čast, investiční čast"</formula1>
    </dataValidation>
  </dataValidations>
  <hyperlinks>
    <hyperlink ref="A95" location="'001 - Oprava koupelny Pří...'!C2" display="/"/>
    <hyperlink ref="A96" location="'002 - Oprava koupelny Pří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6" t="s">
        <v>87</v>
      </c>
    </row>
    <row r="3" spans="1:46" s="1" customFormat="1" ht="6.95" customHeight="1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9"/>
      <c r="AT3" s="16" t="s">
        <v>86</v>
      </c>
    </row>
    <row r="4" spans="1:46" s="1" customFormat="1" ht="24.95" customHeight="1">
      <c r="B4" s="19"/>
      <c r="D4" s="123" t="s">
        <v>100</v>
      </c>
      <c r="L4" s="19"/>
      <c r="M4" s="124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25" t="s">
        <v>16</v>
      </c>
      <c r="L6" s="19"/>
    </row>
    <row r="7" spans="1:46" s="1" customFormat="1" ht="16.5" customHeight="1">
      <c r="B7" s="19"/>
      <c r="E7" s="308" t="str">
        <f>'Rekapitulace stavby'!K6</f>
        <v>Oprava koupelny Přímá 2, 4 Hlučín</v>
      </c>
      <c r="F7" s="309"/>
      <c r="G7" s="309"/>
      <c r="H7" s="309"/>
      <c r="L7" s="19"/>
    </row>
    <row r="8" spans="1:46" s="2" customFormat="1" ht="12" customHeight="1">
      <c r="A8" s="34"/>
      <c r="B8" s="37"/>
      <c r="C8" s="34"/>
      <c r="D8" s="125" t="s">
        <v>101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7"/>
      <c r="C9" s="34"/>
      <c r="D9" s="34"/>
      <c r="E9" s="310" t="s">
        <v>102</v>
      </c>
      <c r="F9" s="311"/>
      <c r="G9" s="311"/>
      <c r="H9" s="31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7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7"/>
      <c r="C11" s="34"/>
      <c r="D11" s="125" t="s">
        <v>18</v>
      </c>
      <c r="E11" s="34"/>
      <c r="F11" s="126" t="s">
        <v>1</v>
      </c>
      <c r="G11" s="34"/>
      <c r="H11" s="34"/>
      <c r="I11" s="125" t="s">
        <v>19</v>
      </c>
      <c r="J11" s="12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7"/>
      <c r="C12" s="34"/>
      <c r="D12" s="125" t="s">
        <v>20</v>
      </c>
      <c r="E12" s="34"/>
      <c r="F12" s="126" t="s">
        <v>21</v>
      </c>
      <c r="G12" s="34"/>
      <c r="H12" s="34"/>
      <c r="I12" s="125" t="s">
        <v>22</v>
      </c>
      <c r="J12" s="127" t="str">
        <f>'Rekapitulace stavby'!AN8</f>
        <v>23. 7. 2022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7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7"/>
      <c r="C14" s="34"/>
      <c r="D14" s="125" t="s">
        <v>24</v>
      </c>
      <c r="E14" s="34"/>
      <c r="F14" s="34"/>
      <c r="G14" s="34"/>
      <c r="H14" s="34"/>
      <c r="I14" s="125" t="s">
        <v>25</v>
      </c>
      <c r="J14" s="126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7"/>
      <c r="C15" s="34"/>
      <c r="D15" s="34"/>
      <c r="E15" s="126" t="s">
        <v>26</v>
      </c>
      <c r="F15" s="34"/>
      <c r="G15" s="34"/>
      <c r="H15" s="34"/>
      <c r="I15" s="125" t="s">
        <v>27</v>
      </c>
      <c r="J15" s="126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7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7"/>
      <c r="C17" s="34"/>
      <c r="D17" s="125" t="s">
        <v>28</v>
      </c>
      <c r="E17" s="34"/>
      <c r="F17" s="34"/>
      <c r="G17" s="34"/>
      <c r="H17" s="34"/>
      <c r="I17" s="125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7"/>
      <c r="C18" s="34"/>
      <c r="D18" s="34"/>
      <c r="E18" s="312" t="str">
        <f>'Rekapitulace stavby'!E14</f>
        <v>Vyplň údaj</v>
      </c>
      <c r="F18" s="313"/>
      <c r="G18" s="313"/>
      <c r="H18" s="313"/>
      <c r="I18" s="125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7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7"/>
      <c r="C20" s="34"/>
      <c r="D20" s="125" t="s">
        <v>30</v>
      </c>
      <c r="E20" s="34"/>
      <c r="F20" s="34"/>
      <c r="G20" s="34"/>
      <c r="H20" s="34"/>
      <c r="I20" s="125" t="s">
        <v>25</v>
      </c>
      <c r="J20" s="126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7"/>
      <c r="C21" s="34"/>
      <c r="D21" s="34"/>
      <c r="E21" s="126" t="s">
        <v>31</v>
      </c>
      <c r="F21" s="34"/>
      <c r="G21" s="34"/>
      <c r="H21" s="34"/>
      <c r="I21" s="125" t="s">
        <v>27</v>
      </c>
      <c r="J21" s="126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7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7"/>
      <c r="C23" s="34"/>
      <c r="D23" s="125" t="s">
        <v>33</v>
      </c>
      <c r="E23" s="34"/>
      <c r="F23" s="34"/>
      <c r="G23" s="34"/>
      <c r="H23" s="34"/>
      <c r="I23" s="125" t="s">
        <v>25</v>
      </c>
      <c r="J23" s="126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7"/>
      <c r="C24" s="34"/>
      <c r="D24" s="34"/>
      <c r="E24" s="126" t="s">
        <v>34</v>
      </c>
      <c r="F24" s="34"/>
      <c r="G24" s="34"/>
      <c r="H24" s="34"/>
      <c r="I24" s="125" t="s">
        <v>27</v>
      </c>
      <c r="J24" s="126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7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7"/>
      <c r="C26" s="34"/>
      <c r="D26" s="125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28"/>
      <c r="B27" s="129"/>
      <c r="C27" s="128"/>
      <c r="D27" s="128"/>
      <c r="E27" s="314" t="s">
        <v>1</v>
      </c>
      <c r="F27" s="314"/>
      <c r="G27" s="314"/>
      <c r="H27" s="314"/>
      <c r="I27" s="128"/>
      <c r="J27" s="128"/>
      <c r="K27" s="128"/>
      <c r="L27" s="130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</row>
    <row r="28" spans="1:31" s="2" customFormat="1" ht="6.95" customHeight="1">
      <c r="A28" s="34"/>
      <c r="B28" s="37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7"/>
      <c r="C29" s="34"/>
      <c r="D29" s="131"/>
      <c r="E29" s="131"/>
      <c r="F29" s="131"/>
      <c r="G29" s="131"/>
      <c r="H29" s="131"/>
      <c r="I29" s="131"/>
      <c r="J29" s="131"/>
      <c r="K29" s="131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7"/>
      <c r="C30" s="34"/>
      <c r="D30" s="126" t="s">
        <v>103</v>
      </c>
      <c r="E30" s="34"/>
      <c r="F30" s="34"/>
      <c r="G30" s="34"/>
      <c r="H30" s="34"/>
      <c r="I30" s="34"/>
      <c r="J30" s="132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7"/>
      <c r="C31" s="34"/>
      <c r="D31" s="133" t="s">
        <v>94</v>
      </c>
      <c r="E31" s="34"/>
      <c r="F31" s="34"/>
      <c r="G31" s="34"/>
      <c r="H31" s="34"/>
      <c r="I31" s="34"/>
      <c r="J31" s="132">
        <f>J119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25.35" customHeight="1">
      <c r="A32" s="34"/>
      <c r="B32" s="37"/>
      <c r="C32" s="34"/>
      <c r="D32" s="134" t="s">
        <v>38</v>
      </c>
      <c r="E32" s="34"/>
      <c r="F32" s="34"/>
      <c r="G32" s="34"/>
      <c r="H32" s="34"/>
      <c r="I32" s="34"/>
      <c r="J32" s="135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6.95" customHeight="1">
      <c r="A33" s="34"/>
      <c r="B33" s="37"/>
      <c r="C33" s="34"/>
      <c r="D33" s="131"/>
      <c r="E33" s="131"/>
      <c r="F33" s="131"/>
      <c r="G33" s="131"/>
      <c r="H33" s="131"/>
      <c r="I33" s="131"/>
      <c r="J33" s="131"/>
      <c r="K33" s="131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7"/>
      <c r="C34" s="34"/>
      <c r="D34" s="34"/>
      <c r="E34" s="34"/>
      <c r="F34" s="136" t="s">
        <v>40</v>
      </c>
      <c r="G34" s="34"/>
      <c r="H34" s="34"/>
      <c r="I34" s="136" t="s">
        <v>39</v>
      </c>
      <c r="J34" s="136" t="s">
        <v>41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customHeight="1">
      <c r="A35" s="34"/>
      <c r="B35" s="37"/>
      <c r="C35" s="34"/>
      <c r="D35" s="137" t="s">
        <v>42</v>
      </c>
      <c r="E35" s="125" t="s">
        <v>43</v>
      </c>
      <c r="F35" s="138">
        <f>ROUND((SUM(BE119:BE126) + SUM(BE146:BE337)),  2)</f>
        <v>0</v>
      </c>
      <c r="G35" s="34"/>
      <c r="H35" s="34"/>
      <c r="I35" s="139">
        <v>0.21</v>
      </c>
      <c r="J35" s="138">
        <f>ROUND(((SUM(BE119:BE126) + SUM(BE146:BE337))*I35),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7"/>
      <c r="C36" s="34"/>
      <c r="D36" s="34"/>
      <c r="E36" s="125" t="s">
        <v>44</v>
      </c>
      <c r="F36" s="138">
        <f>ROUND((SUM(BF119:BF126) + SUM(BF146:BF337)),  2)</f>
        <v>0</v>
      </c>
      <c r="G36" s="34"/>
      <c r="H36" s="34"/>
      <c r="I36" s="139">
        <v>0.15</v>
      </c>
      <c r="J36" s="138">
        <f>ROUND(((SUM(BF119:BF126) + SUM(BF146:BF337))*I36),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7"/>
      <c r="C37" s="34"/>
      <c r="D37" s="34"/>
      <c r="E37" s="125" t="s">
        <v>45</v>
      </c>
      <c r="F37" s="138">
        <f>ROUND((SUM(BG119:BG126) + SUM(BG146:BG337)),  2)</f>
        <v>0</v>
      </c>
      <c r="G37" s="34"/>
      <c r="H37" s="34"/>
      <c r="I37" s="139">
        <v>0.21</v>
      </c>
      <c r="J37" s="138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hidden="1" customHeight="1">
      <c r="A38" s="34"/>
      <c r="B38" s="37"/>
      <c r="C38" s="34"/>
      <c r="D38" s="34"/>
      <c r="E38" s="125" t="s">
        <v>46</v>
      </c>
      <c r="F38" s="138">
        <f>ROUND((SUM(BH119:BH126) + SUM(BH146:BH337)),  2)</f>
        <v>0</v>
      </c>
      <c r="G38" s="34"/>
      <c r="H38" s="34"/>
      <c r="I38" s="139">
        <v>0.15</v>
      </c>
      <c r="J38" s="138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7"/>
      <c r="C39" s="34"/>
      <c r="D39" s="34"/>
      <c r="E39" s="125" t="s">
        <v>47</v>
      </c>
      <c r="F39" s="138">
        <f>ROUND((SUM(BI119:BI126) + SUM(BI146:BI337)),  2)</f>
        <v>0</v>
      </c>
      <c r="G39" s="34"/>
      <c r="H39" s="34"/>
      <c r="I39" s="139">
        <v>0</v>
      </c>
      <c r="J39" s="138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6.95" customHeight="1">
      <c r="A40" s="34"/>
      <c r="B40" s="37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25.35" customHeight="1">
      <c r="A41" s="34"/>
      <c r="B41" s="37"/>
      <c r="C41" s="140"/>
      <c r="D41" s="141" t="s">
        <v>48</v>
      </c>
      <c r="E41" s="142"/>
      <c r="F41" s="142"/>
      <c r="G41" s="143" t="s">
        <v>49</v>
      </c>
      <c r="H41" s="144" t="s">
        <v>50</v>
      </c>
      <c r="I41" s="142"/>
      <c r="J41" s="145">
        <f>SUM(J32:J39)</f>
        <v>0</v>
      </c>
      <c r="K41" s="146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14.45" customHeight="1">
      <c r="A42" s="34"/>
      <c r="B42" s="37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1"/>
      <c r="D50" s="147" t="s">
        <v>51</v>
      </c>
      <c r="E50" s="148"/>
      <c r="F50" s="148"/>
      <c r="G50" s="147" t="s">
        <v>52</v>
      </c>
      <c r="H50" s="148"/>
      <c r="I50" s="148"/>
      <c r="J50" s="148"/>
      <c r="K50" s="148"/>
      <c r="L50" s="5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4"/>
      <c r="B61" s="37"/>
      <c r="C61" s="34"/>
      <c r="D61" s="149" t="s">
        <v>53</v>
      </c>
      <c r="E61" s="150"/>
      <c r="F61" s="151" t="s">
        <v>54</v>
      </c>
      <c r="G61" s="149" t="s">
        <v>53</v>
      </c>
      <c r="H61" s="150"/>
      <c r="I61" s="150"/>
      <c r="J61" s="152" t="s">
        <v>54</v>
      </c>
      <c r="K61" s="150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4"/>
      <c r="B65" s="37"/>
      <c r="C65" s="34"/>
      <c r="D65" s="147" t="s">
        <v>55</v>
      </c>
      <c r="E65" s="153"/>
      <c r="F65" s="153"/>
      <c r="G65" s="147" t="s">
        <v>56</v>
      </c>
      <c r="H65" s="153"/>
      <c r="I65" s="153"/>
      <c r="J65" s="153"/>
      <c r="K65" s="153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4"/>
      <c r="B76" s="37"/>
      <c r="C76" s="34"/>
      <c r="D76" s="149" t="s">
        <v>53</v>
      </c>
      <c r="E76" s="150"/>
      <c r="F76" s="151" t="s">
        <v>54</v>
      </c>
      <c r="G76" s="149" t="s">
        <v>53</v>
      </c>
      <c r="H76" s="150"/>
      <c r="I76" s="150"/>
      <c r="J76" s="152" t="s">
        <v>54</v>
      </c>
      <c r="K76" s="150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6"/>
      <c r="C81" s="157"/>
      <c r="D81" s="157"/>
      <c r="E81" s="157"/>
      <c r="F81" s="157"/>
      <c r="G81" s="157"/>
      <c r="H81" s="157"/>
      <c r="I81" s="157"/>
      <c r="J81" s="157"/>
      <c r="K81" s="157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2" t="s">
        <v>104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5" t="str">
        <f>E7</f>
        <v>Oprava koupelny Přímá 2, 4 Hlučín</v>
      </c>
      <c r="F85" s="316"/>
      <c r="G85" s="316"/>
      <c r="H85" s="316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8" t="s">
        <v>101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1" t="str">
        <f>E9</f>
        <v xml:space="preserve">001 - Oprava koupelny Přímá 2 Hlučín </v>
      </c>
      <c r="F87" s="317"/>
      <c r="G87" s="317"/>
      <c r="H87" s="31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8" t="s">
        <v>20</v>
      </c>
      <c r="D89" s="36"/>
      <c r="E89" s="36"/>
      <c r="F89" s="26" t="str">
        <f>F12</f>
        <v xml:space="preserve"> </v>
      </c>
      <c r="G89" s="36"/>
      <c r="H89" s="36"/>
      <c r="I89" s="28" t="s">
        <v>22</v>
      </c>
      <c r="J89" s="66" t="str">
        <f>IF(J12="","",J12)</f>
        <v>23. 7. 2022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8" t="s">
        <v>24</v>
      </c>
      <c r="D91" s="36"/>
      <c r="E91" s="36"/>
      <c r="F91" s="26" t="str">
        <f>E15</f>
        <v xml:space="preserve">FONTÁNA </v>
      </c>
      <c r="G91" s="36"/>
      <c r="H91" s="36"/>
      <c r="I91" s="28" t="s">
        <v>30</v>
      </c>
      <c r="J91" s="31" t="str">
        <f>E21</f>
        <v>ATRIS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8" t="s">
        <v>28</v>
      </c>
      <c r="D92" s="36"/>
      <c r="E92" s="36"/>
      <c r="F92" s="26" t="str">
        <f>IF(E18="","",E18)</f>
        <v>Vyplň údaj</v>
      </c>
      <c r="G92" s="36"/>
      <c r="H92" s="36"/>
      <c r="I92" s="28" t="s">
        <v>33</v>
      </c>
      <c r="J92" s="31" t="str">
        <f>E24</f>
        <v>Barbora Kyšková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8" t="s">
        <v>105</v>
      </c>
      <c r="D94" s="119"/>
      <c r="E94" s="119"/>
      <c r="F94" s="119"/>
      <c r="G94" s="119"/>
      <c r="H94" s="119"/>
      <c r="I94" s="119"/>
      <c r="J94" s="159" t="s">
        <v>106</v>
      </c>
      <c r="K94" s="119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107</v>
      </c>
      <c r="D96" s="36"/>
      <c r="E96" s="36"/>
      <c r="F96" s="36"/>
      <c r="G96" s="36"/>
      <c r="H96" s="36"/>
      <c r="I96" s="36"/>
      <c r="J96" s="84">
        <f>J146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6" t="s">
        <v>108</v>
      </c>
    </row>
    <row r="97" spans="2:12" s="9" customFormat="1" ht="24.95" customHeight="1">
      <c r="B97" s="161"/>
      <c r="C97" s="162"/>
      <c r="D97" s="163" t="s">
        <v>109</v>
      </c>
      <c r="E97" s="164"/>
      <c r="F97" s="164"/>
      <c r="G97" s="164"/>
      <c r="H97" s="164"/>
      <c r="I97" s="164"/>
      <c r="J97" s="165">
        <f>J147</f>
        <v>0</v>
      </c>
      <c r="K97" s="162"/>
      <c r="L97" s="166"/>
    </row>
    <row r="98" spans="2:12" s="10" customFormat="1" ht="19.899999999999999" customHeight="1">
      <c r="B98" s="167"/>
      <c r="C98" s="168"/>
      <c r="D98" s="169" t="s">
        <v>110</v>
      </c>
      <c r="E98" s="170"/>
      <c r="F98" s="170"/>
      <c r="G98" s="170"/>
      <c r="H98" s="170"/>
      <c r="I98" s="170"/>
      <c r="J98" s="171">
        <f>J148</f>
        <v>0</v>
      </c>
      <c r="K98" s="168"/>
      <c r="L98" s="172"/>
    </row>
    <row r="99" spans="2:12" s="10" customFormat="1" ht="19.899999999999999" customHeight="1">
      <c r="B99" s="167"/>
      <c r="C99" s="168"/>
      <c r="D99" s="169" t="s">
        <v>111</v>
      </c>
      <c r="E99" s="170"/>
      <c r="F99" s="170"/>
      <c r="G99" s="170"/>
      <c r="H99" s="170"/>
      <c r="I99" s="170"/>
      <c r="J99" s="171">
        <f>J153</f>
        <v>0</v>
      </c>
      <c r="K99" s="168"/>
      <c r="L99" s="172"/>
    </row>
    <row r="100" spans="2:12" s="10" customFormat="1" ht="19.899999999999999" customHeight="1">
      <c r="B100" s="167"/>
      <c r="C100" s="168"/>
      <c r="D100" s="169" t="s">
        <v>112</v>
      </c>
      <c r="E100" s="170"/>
      <c r="F100" s="170"/>
      <c r="G100" s="170"/>
      <c r="H100" s="170"/>
      <c r="I100" s="170"/>
      <c r="J100" s="171">
        <f>J171</f>
        <v>0</v>
      </c>
      <c r="K100" s="168"/>
      <c r="L100" s="172"/>
    </row>
    <row r="101" spans="2:12" s="10" customFormat="1" ht="19.899999999999999" customHeight="1">
      <c r="B101" s="167"/>
      <c r="C101" s="168"/>
      <c r="D101" s="169" t="s">
        <v>113</v>
      </c>
      <c r="E101" s="170"/>
      <c r="F101" s="170"/>
      <c r="G101" s="170"/>
      <c r="H101" s="170"/>
      <c r="I101" s="170"/>
      <c r="J101" s="171">
        <f>J202</f>
        <v>0</v>
      </c>
      <c r="K101" s="168"/>
      <c r="L101" s="172"/>
    </row>
    <row r="102" spans="2:12" s="10" customFormat="1" ht="19.899999999999999" customHeight="1">
      <c r="B102" s="167"/>
      <c r="C102" s="168"/>
      <c r="D102" s="169" t="s">
        <v>114</v>
      </c>
      <c r="E102" s="170"/>
      <c r="F102" s="170"/>
      <c r="G102" s="170"/>
      <c r="H102" s="170"/>
      <c r="I102" s="170"/>
      <c r="J102" s="171">
        <f>J208</f>
        <v>0</v>
      </c>
      <c r="K102" s="168"/>
      <c r="L102" s="172"/>
    </row>
    <row r="103" spans="2:12" s="9" customFormat="1" ht="24.95" customHeight="1">
      <c r="B103" s="161"/>
      <c r="C103" s="162"/>
      <c r="D103" s="163" t="s">
        <v>115</v>
      </c>
      <c r="E103" s="164"/>
      <c r="F103" s="164"/>
      <c r="G103" s="164"/>
      <c r="H103" s="164"/>
      <c r="I103" s="164"/>
      <c r="J103" s="165">
        <f>J210</f>
        <v>0</v>
      </c>
      <c r="K103" s="162"/>
      <c r="L103" s="166"/>
    </row>
    <row r="104" spans="2:12" s="10" customFormat="1" ht="19.899999999999999" customHeight="1">
      <c r="B104" s="167"/>
      <c r="C104" s="168"/>
      <c r="D104" s="169" t="s">
        <v>116</v>
      </c>
      <c r="E104" s="170"/>
      <c r="F104" s="170"/>
      <c r="G104" s="170"/>
      <c r="H104" s="170"/>
      <c r="I104" s="170"/>
      <c r="J104" s="171">
        <f>J211</f>
        <v>0</v>
      </c>
      <c r="K104" s="168"/>
      <c r="L104" s="172"/>
    </row>
    <row r="105" spans="2:12" s="10" customFormat="1" ht="19.899999999999999" customHeight="1">
      <c r="B105" s="167"/>
      <c r="C105" s="168"/>
      <c r="D105" s="169" t="s">
        <v>117</v>
      </c>
      <c r="E105" s="170"/>
      <c r="F105" s="170"/>
      <c r="G105" s="170"/>
      <c r="H105" s="170"/>
      <c r="I105" s="170"/>
      <c r="J105" s="171">
        <f>J217</f>
        <v>0</v>
      </c>
      <c r="K105" s="168"/>
      <c r="L105" s="172"/>
    </row>
    <row r="106" spans="2:12" s="10" customFormat="1" ht="19.899999999999999" customHeight="1">
      <c r="B106" s="167"/>
      <c r="C106" s="168"/>
      <c r="D106" s="169" t="s">
        <v>118</v>
      </c>
      <c r="E106" s="170"/>
      <c r="F106" s="170"/>
      <c r="G106" s="170"/>
      <c r="H106" s="170"/>
      <c r="I106" s="170"/>
      <c r="J106" s="171">
        <f>J220</f>
        <v>0</v>
      </c>
      <c r="K106" s="168"/>
      <c r="L106" s="172"/>
    </row>
    <row r="107" spans="2:12" s="10" customFormat="1" ht="19.899999999999999" customHeight="1">
      <c r="B107" s="167"/>
      <c r="C107" s="168"/>
      <c r="D107" s="169" t="s">
        <v>119</v>
      </c>
      <c r="E107" s="170"/>
      <c r="F107" s="170"/>
      <c r="G107" s="170"/>
      <c r="H107" s="170"/>
      <c r="I107" s="170"/>
      <c r="J107" s="171">
        <f>J262</f>
        <v>0</v>
      </c>
      <c r="K107" s="168"/>
      <c r="L107" s="172"/>
    </row>
    <row r="108" spans="2:12" s="10" customFormat="1" ht="19.899999999999999" customHeight="1">
      <c r="B108" s="167"/>
      <c r="C108" s="168"/>
      <c r="D108" s="169" t="s">
        <v>120</v>
      </c>
      <c r="E108" s="170"/>
      <c r="F108" s="170"/>
      <c r="G108" s="170"/>
      <c r="H108" s="170"/>
      <c r="I108" s="170"/>
      <c r="J108" s="171">
        <f>J264</f>
        <v>0</v>
      </c>
      <c r="K108" s="168"/>
      <c r="L108" s="172"/>
    </row>
    <row r="109" spans="2:12" s="10" customFormat="1" ht="19.899999999999999" customHeight="1">
      <c r="B109" s="167"/>
      <c r="C109" s="168"/>
      <c r="D109" s="169" t="s">
        <v>121</v>
      </c>
      <c r="E109" s="170"/>
      <c r="F109" s="170"/>
      <c r="G109" s="170"/>
      <c r="H109" s="170"/>
      <c r="I109" s="170"/>
      <c r="J109" s="171">
        <f>J275</f>
        <v>0</v>
      </c>
      <c r="K109" s="168"/>
      <c r="L109" s="172"/>
    </row>
    <row r="110" spans="2:12" s="10" customFormat="1" ht="19.899999999999999" customHeight="1">
      <c r="B110" s="167"/>
      <c r="C110" s="168"/>
      <c r="D110" s="169" t="s">
        <v>122</v>
      </c>
      <c r="E110" s="170"/>
      <c r="F110" s="170"/>
      <c r="G110" s="170"/>
      <c r="H110" s="170"/>
      <c r="I110" s="170"/>
      <c r="J110" s="171">
        <f>J283</f>
        <v>0</v>
      </c>
      <c r="K110" s="168"/>
      <c r="L110" s="172"/>
    </row>
    <row r="111" spans="2:12" s="10" customFormat="1" ht="19.899999999999999" customHeight="1">
      <c r="B111" s="167"/>
      <c r="C111" s="168"/>
      <c r="D111" s="169" t="s">
        <v>123</v>
      </c>
      <c r="E111" s="170"/>
      <c r="F111" s="170"/>
      <c r="G111" s="170"/>
      <c r="H111" s="170"/>
      <c r="I111" s="170"/>
      <c r="J111" s="171">
        <f>J305</f>
        <v>0</v>
      </c>
      <c r="K111" s="168"/>
      <c r="L111" s="172"/>
    </row>
    <row r="112" spans="2:12" s="10" customFormat="1" ht="19.899999999999999" customHeight="1">
      <c r="B112" s="167"/>
      <c r="C112" s="168"/>
      <c r="D112" s="169" t="s">
        <v>124</v>
      </c>
      <c r="E112" s="170"/>
      <c r="F112" s="170"/>
      <c r="G112" s="170"/>
      <c r="H112" s="170"/>
      <c r="I112" s="170"/>
      <c r="J112" s="171">
        <f>J318</f>
        <v>0</v>
      </c>
      <c r="K112" s="168"/>
      <c r="L112" s="172"/>
    </row>
    <row r="113" spans="1:65" s="9" customFormat="1" ht="24.95" customHeight="1">
      <c r="B113" s="161"/>
      <c r="C113" s="162"/>
      <c r="D113" s="163" t="s">
        <v>125</v>
      </c>
      <c r="E113" s="164"/>
      <c r="F113" s="164"/>
      <c r="G113" s="164"/>
      <c r="H113" s="164"/>
      <c r="I113" s="164"/>
      <c r="J113" s="165">
        <f>J327</f>
        <v>0</v>
      </c>
      <c r="K113" s="162"/>
      <c r="L113" s="166"/>
    </row>
    <row r="114" spans="1:65" s="10" customFormat="1" ht="19.899999999999999" customHeight="1">
      <c r="B114" s="167"/>
      <c r="C114" s="168"/>
      <c r="D114" s="169" t="s">
        <v>126</v>
      </c>
      <c r="E114" s="170"/>
      <c r="F114" s="170"/>
      <c r="G114" s="170"/>
      <c r="H114" s="170"/>
      <c r="I114" s="170"/>
      <c r="J114" s="171">
        <f>J328</f>
        <v>0</v>
      </c>
      <c r="K114" s="168"/>
      <c r="L114" s="172"/>
    </row>
    <row r="115" spans="1:65" s="9" customFormat="1" ht="24.95" customHeight="1">
      <c r="B115" s="161"/>
      <c r="C115" s="162"/>
      <c r="D115" s="163" t="s">
        <v>127</v>
      </c>
      <c r="E115" s="164"/>
      <c r="F115" s="164"/>
      <c r="G115" s="164"/>
      <c r="H115" s="164"/>
      <c r="I115" s="164"/>
      <c r="J115" s="165">
        <f>J330</f>
        <v>0</v>
      </c>
      <c r="K115" s="162"/>
      <c r="L115" s="166"/>
    </row>
    <row r="116" spans="1:65" s="9" customFormat="1" ht="24.95" customHeight="1">
      <c r="B116" s="161"/>
      <c r="C116" s="162"/>
      <c r="D116" s="163" t="s">
        <v>128</v>
      </c>
      <c r="E116" s="164"/>
      <c r="F116" s="164"/>
      <c r="G116" s="164"/>
      <c r="H116" s="164"/>
      <c r="I116" s="164"/>
      <c r="J116" s="165">
        <f>J333</f>
        <v>0</v>
      </c>
      <c r="K116" s="162"/>
      <c r="L116" s="166"/>
    </row>
    <row r="117" spans="1:65" s="2" customFormat="1" ht="21.7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29.25" customHeight="1">
      <c r="A119" s="34"/>
      <c r="B119" s="35"/>
      <c r="C119" s="160" t="s">
        <v>129</v>
      </c>
      <c r="D119" s="36"/>
      <c r="E119" s="36"/>
      <c r="F119" s="36"/>
      <c r="G119" s="36"/>
      <c r="H119" s="36"/>
      <c r="I119" s="36"/>
      <c r="J119" s="173">
        <f>ROUND(J120 + J121 + J122 + J123 + J124 + J125,2)</f>
        <v>0</v>
      </c>
      <c r="K119" s="36"/>
      <c r="L119" s="51"/>
      <c r="N119" s="174" t="s">
        <v>42</v>
      </c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8" customHeight="1">
      <c r="A120" s="34"/>
      <c r="B120" s="35"/>
      <c r="C120" s="36"/>
      <c r="D120" s="283" t="s">
        <v>130</v>
      </c>
      <c r="E120" s="282"/>
      <c r="F120" s="282"/>
      <c r="G120" s="36"/>
      <c r="H120" s="36"/>
      <c r="I120" s="36"/>
      <c r="J120" s="110">
        <v>0</v>
      </c>
      <c r="K120" s="36"/>
      <c r="L120" s="175"/>
      <c r="M120" s="176"/>
      <c r="N120" s="177" t="s">
        <v>44</v>
      </c>
      <c r="O120" s="176"/>
      <c r="P120" s="176"/>
      <c r="Q120" s="176"/>
      <c r="R120" s="176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9" t="s">
        <v>131</v>
      </c>
      <c r="AZ120" s="176"/>
      <c r="BA120" s="176"/>
      <c r="BB120" s="176"/>
      <c r="BC120" s="176"/>
      <c r="BD120" s="176"/>
      <c r="BE120" s="180">
        <f t="shared" ref="BE120:BE125" si="0">IF(N120="základní",J120,0)</f>
        <v>0</v>
      </c>
      <c r="BF120" s="180">
        <f t="shared" ref="BF120:BF125" si="1">IF(N120="snížená",J120,0)</f>
        <v>0</v>
      </c>
      <c r="BG120" s="180">
        <f t="shared" ref="BG120:BG125" si="2">IF(N120="zákl. přenesená",J120,0)</f>
        <v>0</v>
      </c>
      <c r="BH120" s="180">
        <f t="shared" ref="BH120:BH125" si="3">IF(N120="sníž. přenesená",J120,0)</f>
        <v>0</v>
      </c>
      <c r="BI120" s="180">
        <f t="shared" ref="BI120:BI125" si="4">IF(N120="nulová",J120,0)</f>
        <v>0</v>
      </c>
      <c r="BJ120" s="179" t="s">
        <v>132</v>
      </c>
      <c r="BK120" s="176"/>
      <c r="BL120" s="176"/>
      <c r="BM120" s="176"/>
    </row>
    <row r="121" spans="1:65" s="2" customFormat="1" ht="18" customHeight="1">
      <c r="A121" s="34"/>
      <c r="B121" s="35"/>
      <c r="C121" s="36"/>
      <c r="D121" s="283" t="s">
        <v>133</v>
      </c>
      <c r="E121" s="282"/>
      <c r="F121" s="282"/>
      <c r="G121" s="36"/>
      <c r="H121" s="36"/>
      <c r="I121" s="36"/>
      <c r="J121" s="110">
        <v>0</v>
      </c>
      <c r="K121" s="36"/>
      <c r="L121" s="175"/>
      <c r="M121" s="176"/>
      <c r="N121" s="177" t="s">
        <v>44</v>
      </c>
      <c r="O121" s="176"/>
      <c r="P121" s="176"/>
      <c r="Q121" s="176"/>
      <c r="R121" s="176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9" t="s">
        <v>131</v>
      </c>
      <c r="AZ121" s="176"/>
      <c r="BA121" s="176"/>
      <c r="BB121" s="176"/>
      <c r="BC121" s="176"/>
      <c r="BD121" s="176"/>
      <c r="BE121" s="180">
        <f t="shared" si="0"/>
        <v>0</v>
      </c>
      <c r="BF121" s="180">
        <f t="shared" si="1"/>
        <v>0</v>
      </c>
      <c r="BG121" s="180">
        <f t="shared" si="2"/>
        <v>0</v>
      </c>
      <c r="BH121" s="180">
        <f t="shared" si="3"/>
        <v>0</v>
      </c>
      <c r="BI121" s="180">
        <f t="shared" si="4"/>
        <v>0</v>
      </c>
      <c r="BJ121" s="179" t="s">
        <v>132</v>
      </c>
      <c r="BK121" s="176"/>
      <c r="BL121" s="176"/>
      <c r="BM121" s="176"/>
    </row>
    <row r="122" spans="1:65" s="2" customFormat="1" ht="18" customHeight="1">
      <c r="A122" s="34"/>
      <c r="B122" s="35"/>
      <c r="C122" s="36"/>
      <c r="D122" s="283" t="s">
        <v>134</v>
      </c>
      <c r="E122" s="282"/>
      <c r="F122" s="282"/>
      <c r="G122" s="36"/>
      <c r="H122" s="36"/>
      <c r="I122" s="36"/>
      <c r="J122" s="110">
        <v>0</v>
      </c>
      <c r="K122" s="36"/>
      <c r="L122" s="175"/>
      <c r="M122" s="176"/>
      <c r="N122" s="177" t="s">
        <v>44</v>
      </c>
      <c r="O122" s="176"/>
      <c r="P122" s="176"/>
      <c r="Q122" s="176"/>
      <c r="R122" s="176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9" t="s">
        <v>131</v>
      </c>
      <c r="AZ122" s="176"/>
      <c r="BA122" s="176"/>
      <c r="BB122" s="176"/>
      <c r="BC122" s="176"/>
      <c r="BD122" s="176"/>
      <c r="BE122" s="180">
        <f t="shared" si="0"/>
        <v>0</v>
      </c>
      <c r="BF122" s="180">
        <f t="shared" si="1"/>
        <v>0</v>
      </c>
      <c r="BG122" s="180">
        <f t="shared" si="2"/>
        <v>0</v>
      </c>
      <c r="BH122" s="180">
        <f t="shared" si="3"/>
        <v>0</v>
      </c>
      <c r="BI122" s="180">
        <f t="shared" si="4"/>
        <v>0</v>
      </c>
      <c r="BJ122" s="179" t="s">
        <v>132</v>
      </c>
      <c r="BK122" s="176"/>
      <c r="BL122" s="176"/>
      <c r="BM122" s="176"/>
    </row>
    <row r="123" spans="1:65" s="2" customFormat="1" ht="18" customHeight="1">
      <c r="A123" s="34"/>
      <c r="B123" s="35"/>
      <c r="C123" s="36"/>
      <c r="D123" s="283" t="s">
        <v>135</v>
      </c>
      <c r="E123" s="282"/>
      <c r="F123" s="282"/>
      <c r="G123" s="36"/>
      <c r="H123" s="36"/>
      <c r="I123" s="36"/>
      <c r="J123" s="110">
        <v>0</v>
      </c>
      <c r="K123" s="36"/>
      <c r="L123" s="175"/>
      <c r="M123" s="176"/>
      <c r="N123" s="177" t="s">
        <v>44</v>
      </c>
      <c r="O123" s="176"/>
      <c r="P123" s="176"/>
      <c r="Q123" s="176"/>
      <c r="R123" s="176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9" t="s">
        <v>131</v>
      </c>
      <c r="AZ123" s="176"/>
      <c r="BA123" s="176"/>
      <c r="BB123" s="176"/>
      <c r="BC123" s="176"/>
      <c r="BD123" s="176"/>
      <c r="BE123" s="180">
        <f t="shared" si="0"/>
        <v>0</v>
      </c>
      <c r="BF123" s="180">
        <f t="shared" si="1"/>
        <v>0</v>
      </c>
      <c r="BG123" s="180">
        <f t="shared" si="2"/>
        <v>0</v>
      </c>
      <c r="BH123" s="180">
        <f t="shared" si="3"/>
        <v>0</v>
      </c>
      <c r="BI123" s="180">
        <f t="shared" si="4"/>
        <v>0</v>
      </c>
      <c r="BJ123" s="179" t="s">
        <v>132</v>
      </c>
      <c r="BK123" s="176"/>
      <c r="BL123" s="176"/>
      <c r="BM123" s="176"/>
    </row>
    <row r="124" spans="1:65" s="2" customFormat="1" ht="18" customHeight="1">
      <c r="A124" s="34"/>
      <c r="B124" s="35"/>
      <c r="C124" s="36"/>
      <c r="D124" s="283" t="s">
        <v>136</v>
      </c>
      <c r="E124" s="282"/>
      <c r="F124" s="282"/>
      <c r="G124" s="36"/>
      <c r="H124" s="36"/>
      <c r="I124" s="36"/>
      <c r="J124" s="110">
        <v>0</v>
      </c>
      <c r="K124" s="36"/>
      <c r="L124" s="175"/>
      <c r="M124" s="176"/>
      <c r="N124" s="177" t="s">
        <v>44</v>
      </c>
      <c r="O124" s="176"/>
      <c r="P124" s="176"/>
      <c r="Q124" s="176"/>
      <c r="R124" s="176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  <c r="AE124" s="178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9" t="s">
        <v>131</v>
      </c>
      <c r="AZ124" s="176"/>
      <c r="BA124" s="176"/>
      <c r="BB124" s="176"/>
      <c r="BC124" s="176"/>
      <c r="BD124" s="176"/>
      <c r="BE124" s="180">
        <f t="shared" si="0"/>
        <v>0</v>
      </c>
      <c r="BF124" s="180">
        <f t="shared" si="1"/>
        <v>0</v>
      </c>
      <c r="BG124" s="180">
        <f t="shared" si="2"/>
        <v>0</v>
      </c>
      <c r="BH124" s="180">
        <f t="shared" si="3"/>
        <v>0</v>
      </c>
      <c r="BI124" s="180">
        <f t="shared" si="4"/>
        <v>0</v>
      </c>
      <c r="BJ124" s="179" t="s">
        <v>132</v>
      </c>
      <c r="BK124" s="176"/>
      <c r="BL124" s="176"/>
      <c r="BM124" s="176"/>
    </row>
    <row r="125" spans="1:65" s="2" customFormat="1" ht="18" customHeight="1">
      <c r="A125" s="34"/>
      <c r="B125" s="35"/>
      <c r="C125" s="36"/>
      <c r="D125" s="109" t="s">
        <v>137</v>
      </c>
      <c r="E125" s="36"/>
      <c r="F125" s="36"/>
      <c r="G125" s="36"/>
      <c r="H125" s="36"/>
      <c r="I125" s="36"/>
      <c r="J125" s="110">
        <f>ROUND(J30*T125,2)</f>
        <v>0</v>
      </c>
      <c r="K125" s="36"/>
      <c r="L125" s="175"/>
      <c r="M125" s="176"/>
      <c r="N125" s="177" t="s">
        <v>44</v>
      </c>
      <c r="O125" s="176"/>
      <c r="P125" s="176"/>
      <c r="Q125" s="176"/>
      <c r="R125" s="176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6"/>
      <c r="AG125" s="176"/>
      <c r="AH125" s="176"/>
      <c r="AI125" s="176"/>
      <c r="AJ125" s="176"/>
      <c r="AK125" s="176"/>
      <c r="AL125" s="176"/>
      <c r="AM125" s="176"/>
      <c r="AN125" s="176"/>
      <c r="AO125" s="176"/>
      <c r="AP125" s="176"/>
      <c r="AQ125" s="176"/>
      <c r="AR125" s="176"/>
      <c r="AS125" s="176"/>
      <c r="AT125" s="176"/>
      <c r="AU125" s="176"/>
      <c r="AV125" s="176"/>
      <c r="AW125" s="176"/>
      <c r="AX125" s="176"/>
      <c r="AY125" s="179" t="s">
        <v>138</v>
      </c>
      <c r="AZ125" s="176"/>
      <c r="BA125" s="176"/>
      <c r="BB125" s="176"/>
      <c r="BC125" s="176"/>
      <c r="BD125" s="176"/>
      <c r="BE125" s="180">
        <f t="shared" si="0"/>
        <v>0</v>
      </c>
      <c r="BF125" s="180">
        <f t="shared" si="1"/>
        <v>0</v>
      </c>
      <c r="BG125" s="180">
        <f t="shared" si="2"/>
        <v>0</v>
      </c>
      <c r="BH125" s="180">
        <f t="shared" si="3"/>
        <v>0</v>
      </c>
      <c r="BI125" s="180">
        <f t="shared" si="4"/>
        <v>0</v>
      </c>
      <c r="BJ125" s="179" t="s">
        <v>132</v>
      </c>
      <c r="BK125" s="176"/>
      <c r="BL125" s="176"/>
      <c r="BM125" s="176"/>
    </row>
    <row r="126" spans="1:65" s="2" customFormat="1" ht="11.25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2" customFormat="1" ht="29.25" customHeight="1">
      <c r="A127" s="34"/>
      <c r="B127" s="35"/>
      <c r="C127" s="118" t="s">
        <v>99</v>
      </c>
      <c r="D127" s="119"/>
      <c r="E127" s="119"/>
      <c r="F127" s="119"/>
      <c r="G127" s="119"/>
      <c r="H127" s="119"/>
      <c r="I127" s="119"/>
      <c r="J127" s="120">
        <f>ROUND(J96+J119,2)</f>
        <v>0</v>
      </c>
      <c r="K127" s="119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65" s="2" customFormat="1" ht="6.95" customHeight="1">
      <c r="A128" s="3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32" spans="1:31" s="2" customFormat="1" ht="6.95" customHeight="1">
      <c r="A132" s="34"/>
      <c r="B132" s="56"/>
      <c r="C132" s="57"/>
      <c r="D132" s="57"/>
      <c r="E132" s="57"/>
      <c r="F132" s="57"/>
      <c r="G132" s="57"/>
      <c r="H132" s="57"/>
      <c r="I132" s="57"/>
      <c r="J132" s="57"/>
      <c r="K132" s="57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31" s="2" customFormat="1" ht="24.95" customHeight="1">
      <c r="A133" s="34"/>
      <c r="B133" s="35"/>
      <c r="C133" s="22" t="s">
        <v>139</v>
      </c>
      <c r="D133" s="36"/>
      <c r="E133" s="36"/>
      <c r="F133" s="36"/>
      <c r="G133" s="36"/>
      <c r="H133" s="36"/>
      <c r="I133" s="36"/>
      <c r="J133" s="36"/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31" s="2" customFormat="1" ht="6.95" customHeight="1">
      <c r="A134" s="34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31" s="2" customFormat="1" ht="12" customHeight="1">
      <c r="A135" s="34"/>
      <c r="B135" s="35"/>
      <c r="C135" s="28" t="s">
        <v>16</v>
      </c>
      <c r="D135" s="36"/>
      <c r="E135" s="36"/>
      <c r="F135" s="36"/>
      <c r="G135" s="36"/>
      <c r="H135" s="36"/>
      <c r="I135" s="36"/>
      <c r="J135" s="36"/>
      <c r="K135" s="36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31" s="2" customFormat="1" ht="16.5" customHeight="1">
      <c r="A136" s="34"/>
      <c r="B136" s="35"/>
      <c r="C136" s="36"/>
      <c r="D136" s="36"/>
      <c r="E136" s="315" t="str">
        <f>E7</f>
        <v>Oprava koupelny Přímá 2, 4 Hlučín</v>
      </c>
      <c r="F136" s="316"/>
      <c r="G136" s="316"/>
      <c r="H136" s="316"/>
      <c r="I136" s="36"/>
      <c r="J136" s="36"/>
      <c r="K136" s="36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31" s="2" customFormat="1" ht="12" customHeight="1">
      <c r="A137" s="34"/>
      <c r="B137" s="35"/>
      <c r="C137" s="28" t="s">
        <v>101</v>
      </c>
      <c r="D137" s="36"/>
      <c r="E137" s="36"/>
      <c r="F137" s="36"/>
      <c r="G137" s="36"/>
      <c r="H137" s="36"/>
      <c r="I137" s="36"/>
      <c r="J137" s="36"/>
      <c r="K137" s="36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31" s="2" customFormat="1" ht="16.5" customHeight="1">
      <c r="A138" s="34"/>
      <c r="B138" s="35"/>
      <c r="C138" s="36"/>
      <c r="D138" s="36"/>
      <c r="E138" s="261" t="str">
        <f>E9</f>
        <v xml:space="preserve">001 - Oprava koupelny Přímá 2 Hlučín </v>
      </c>
      <c r="F138" s="317"/>
      <c r="G138" s="317"/>
      <c r="H138" s="317"/>
      <c r="I138" s="36"/>
      <c r="J138" s="36"/>
      <c r="K138" s="36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31" s="2" customFormat="1" ht="6.95" customHeight="1">
      <c r="A139" s="34"/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31" s="2" customFormat="1" ht="12" customHeight="1">
      <c r="A140" s="34"/>
      <c r="B140" s="35"/>
      <c r="C140" s="28" t="s">
        <v>20</v>
      </c>
      <c r="D140" s="36"/>
      <c r="E140" s="36"/>
      <c r="F140" s="26" t="str">
        <f>F12</f>
        <v xml:space="preserve"> </v>
      </c>
      <c r="G140" s="36"/>
      <c r="H140" s="36"/>
      <c r="I140" s="28" t="s">
        <v>22</v>
      </c>
      <c r="J140" s="66" t="str">
        <f>IF(J12="","",J12)</f>
        <v>23. 7. 2022</v>
      </c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31" s="2" customFormat="1" ht="6.95" customHeight="1">
      <c r="A141" s="3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:31" s="2" customFormat="1" ht="15.2" customHeight="1">
      <c r="A142" s="34"/>
      <c r="B142" s="35"/>
      <c r="C142" s="28" t="s">
        <v>24</v>
      </c>
      <c r="D142" s="36"/>
      <c r="E142" s="36"/>
      <c r="F142" s="26" t="str">
        <f>E15</f>
        <v xml:space="preserve">FONTÁNA </v>
      </c>
      <c r="G142" s="36"/>
      <c r="H142" s="36"/>
      <c r="I142" s="28" t="s">
        <v>30</v>
      </c>
      <c r="J142" s="31" t="str">
        <f>E21</f>
        <v>ATRIS s.r.o.</v>
      </c>
      <c r="K142" s="36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pans="1:31" s="2" customFormat="1" ht="15.2" customHeight="1">
      <c r="A143" s="34"/>
      <c r="B143" s="35"/>
      <c r="C143" s="28" t="s">
        <v>28</v>
      </c>
      <c r="D143" s="36"/>
      <c r="E143" s="36"/>
      <c r="F143" s="26" t="str">
        <f>IF(E18="","",E18)</f>
        <v>Vyplň údaj</v>
      </c>
      <c r="G143" s="36"/>
      <c r="H143" s="36"/>
      <c r="I143" s="28" t="s">
        <v>33</v>
      </c>
      <c r="J143" s="31" t="str">
        <f>E24</f>
        <v>Barbora Kyšková</v>
      </c>
      <c r="K143" s="36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pans="1:31" s="2" customFormat="1" ht="10.35" customHeight="1">
      <c r="A144" s="34"/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:65" s="11" customFormat="1" ht="29.25" customHeight="1">
      <c r="A145" s="181"/>
      <c r="B145" s="182"/>
      <c r="C145" s="183" t="s">
        <v>140</v>
      </c>
      <c r="D145" s="184" t="s">
        <v>63</v>
      </c>
      <c r="E145" s="184" t="s">
        <v>59</v>
      </c>
      <c r="F145" s="184" t="s">
        <v>60</v>
      </c>
      <c r="G145" s="184" t="s">
        <v>141</v>
      </c>
      <c r="H145" s="184" t="s">
        <v>142</v>
      </c>
      <c r="I145" s="184" t="s">
        <v>143</v>
      </c>
      <c r="J145" s="184" t="s">
        <v>106</v>
      </c>
      <c r="K145" s="185" t="s">
        <v>144</v>
      </c>
      <c r="L145" s="186"/>
      <c r="M145" s="75" t="s">
        <v>1</v>
      </c>
      <c r="N145" s="76" t="s">
        <v>42</v>
      </c>
      <c r="O145" s="76" t="s">
        <v>145</v>
      </c>
      <c r="P145" s="76" t="s">
        <v>146</v>
      </c>
      <c r="Q145" s="76" t="s">
        <v>147</v>
      </c>
      <c r="R145" s="76" t="s">
        <v>148</v>
      </c>
      <c r="S145" s="76" t="s">
        <v>149</v>
      </c>
      <c r="T145" s="77" t="s">
        <v>150</v>
      </c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</row>
    <row r="146" spans="1:65" s="2" customFormat="1" ht="22.9" customHeight="1">
      <c r="A146" s="34"/>
      <c r="B146" s="35"/>
      <c r="C146" s="82" t="s">
        <v>151</v>
      </c>
      <c r="D146" s="36"/>
      <c r="E146" s="36"/>
      <c r="F146" s="36"/>
      <c r="G146" s="36"/>
      <c r="H146" s="36"/>
      <c r="I146" s="36"/>
      <c r="J146" s="187">
        <f>BK146</f>
        <v>0</v>
      </c>
      <c r="K146" s="36"/>
      <c r="L146" s="37"/>
      <c r="M146" s="78"/>
      <c r="N146" s="188"/>
      <c r="O146" s="79"/>
      <c r="P146" s="189">
        <f>P147+P210+P327+P330+P333</f>
        <v>0</v>
      </c>
      <c r="Q146" s="79"/>
      <c r="R146" s="189">
        <f>R147+R210+R327+R330+R333</f>
        <v>4.4650265500000001</v>
      </c>
      <c r="S146" s="79"/>
      <c r="T146" s="190">
        <f>T147+T210+T327+T330+T333</f>
        <v>6.4839501999999998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6" t="s">
        <v>77</v>
      </c>
      <c r="AU146" s="16" t="s">
        <v>108</v>
      </c>
      <c r="BK146" s="191">
        <f>BK147+BK210+BK327+BK330+BK333</f>
        <v>0</v>
      </c>
    </row>
    <row r="147" spans="1:65" s="12" customFormat="1" ht="25.9" customHeight="1">
      <c r="B147" s="192"/>
      <c r="C147" s="193"/>
      <c r="D147" s="194" t="s">
        <v>77</v>
      </c>
      <c r="E147" s="195" t="s">
        <v>152</v>
      </c>
      <c r="F147" s="195" t="s">
        <v>153</v>
      </c>
      <c r="G147" s="193"/>
      <c r="H147" s="193"/>
      <c r="I147" s="196"/>
      <c r="J147" s="197">
        <f>BK147</f>
        <v>0</v>
      </c>
      <c r="K147" s="193"/>
      <c r="L147" s="198"/>
      <c r="M147" s="199"/>
      <c r="N147" s="200"/>
      <c r="O147" s="200"/>
      <c r="P147" s="201">
        <f>P148+P153+P171+P202+P208</f>
        <v>0</v>
      </c>
      <c r="Q147" s="200"/>
      <c r="R147" s="201">
        <f>R148+R153+R171+R202+R208</f>
        <v>2.86493105</v>
      </c>
      <c r="S147" s="200"/>
      <c r="T147" s="202">
        <f>T148+T153+T171+T202+T208</f>
        <v>6.0489429999999995</v>
      </c>
      <c r="AR147" s="203" t="s">
        <v>86</v>
      </c>
      <c r="AT147" s="204" t="s">
        <v>77</v>
      </c>
      <c r="AU147" s="204" t="s">
        <v>78</v>
      </c>
      <c r="AY147" s="203" t="s">
        <v>154</v>
      </c>
      <c r="BK147" s="205">
        <f>BK148+BK153+BK171+BK202+BK208</f>
        <v>0</v>
      </c>
    </row>
    <row r="148" spans="1:65" s="12" customFormat="1" ht="22.9" customHeight="1">
      <c r="B148" s="192"/>
      <c r="C148" s="193"/>
      <c r="D148" s="194" t="s">
        <v>77</v>
      </c>
      <c r="E148" s="206" t="s">
        <v>155</v>
      </c>
      <c r="F148" s="206" t="s">
        <v>156</v>
      </c>
      <c r="G148" s="193"/>
      <c r="H148" s="193"/>
      <c r="I148" s="196"/>
      <c r="J148" s="207">
        <f>BK148</f>
        <v>0</v>
      </c>
      <c r="K148" s="193"/>
      <c r="L148" s="198"/>
      <c r="M148" s="199"/>
      <c r="N148" s="200"/>
      <c r="O148" s="200"/>
      <c r="P148" s="201">
        <f>SUM(P149:P152)</f>
        <v>0</v>
      </c>
      <c r="Q148" s="200"/>
      <c r="R148" s="201">
        <f>SUM(R149:R152)</f>
        <v>0.44821150000000004</v>
      </c>
      <c r="S148" s="200"/>
      <c r="T148" s="202">
        <f>SUM(T149:T152)</f>
        <v>0</v>
      </c>
      <c r="AR148" s="203" t="s">
        <v>86</v>
      </c>
      <c r="AT148" s="204" t="s">
        <v>77</v>
      </c>
      <c r="AU148" s="204" t="s">
        <v>86</v>
      </c>
      <c r="AY148" s="203" t="s">
        <v>154</v>
      </c>
      <c r="BK148" s="205">
        <f>SUM(BK149:BK152)</f>
        <v>0</v>
      </c>
    </row>
    <row r="149" spans="1:65" s="2" customFormat="1" ht="33" customHeight="1">
      <c r="A149" s="34"/>
      <c r="B149" s="35"/>
      <c r="C149" s="208" t="s">
        <v>86</v>
      </c>
      <c r="D149" s="208" t="s">
        <v>157</v>
      </c>
      <c r="E149" s="209" t="s">
        <v>158</v>
      </c>
      <c r="F149" s="210" t="s">
        <v>159</v>
      </c>
      <c r="G149" s="211" t="s">
        <v>160</v>
      </c>
      <c r="H149" s="212">
        <v>1</v>
      </c>
      <c r="I149" s="213"/>
      <c r="J149" s="214">
        <f>ROUND(I149*H149,2)</f>
        <v>0</v>
      </c>
      <c r="K149" s="210" t="s">
        <v>161</v>
      </c>
      <c r="L149" s="37"/>
      <c r="M149" s="215" t="s">
        <v>1</v>
      </c>
      <c r="N149" s="216" t="s">
        <v>44</v>
      </c>
      <c r="O149" s="71"/>
      <c r="P149" s="217">
        <f>O149*H149</f>
        <v>0</v>
      </c>
      <c r="Q149" s="217">
        <v>3.9629999999999999E-2</v>
      </c>
      <c r="R149" s="217">
        <f>Q149*H149</f>
        <v>3.9629999999999999E-2</v>
      </c>
      <c r="S149" s="217">
        <v>0</v>
      </c>
      <c r="T149" s="21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9" t="s">
        <v>162</v>
      </c>
      <c r="AT149" s="219" t="s">
        <v>157</v>
      </c>
      <c r="AU149" s="219" t="s">
        <v>132</v>
      </c>
      <c r="AY149" s="16" t="s">
        <v>154</v>
      </c>
      <c r="BE149" s="114">
        <f>IF(N149="základní",J149,0)</f>
        <v>0</v>
      </c>
      <c r="BF149" s="114">
        <f>IF(N149="snížená",J149,0)</f>
        <v>0</v>
      </c>
      <c r="BG149" s="114">
        <f>IF(N149="zákl. přenesená",J149,0)</f>
        <v>0</v>
      </c>
      <c r="BH149" s="114">
        <f>IF(N149="sníž. přenesená",J149,0)</f>
        <v>0</v>
      </c>
      <c r="BI149" s="114">
        <f>IF(N149="nulová",J149,0)</f>
        <v>0</v>
      </c>
      <c r="BJ149" s="16" t="s">
        <v>132</v>
      </c>
      <c r="BK149" s="114">
        <f>ROUND(I149*H149,2)</f>
        <v>0</v>
      </c>
      <c r="BL149" s="16" t="s">
        <v>162</v>
      </c>
      <c r="BM149" s="219" t="s">
        <v>163</v>
      </c>
    </row>
    <row r="150" spans="1:65" s="2" customFormat="1" ht="24.2" customHeight="1">
      <c r="A150" s="34"/>
      <c r="B150" s="35"/>
      <c r="C150" s="208" t="s">
        <v>132</v>
      </c>
      <c r="D150" s="208" t="s">
        <v>157</v>
      </c>
      <c r="E150" s="209" t="s">
        <v>164</v>
      </c>
      <c r="F150" s="210" t="s">
        <v>165</v>
      </c>
      <c r="G150" s="211" t="s">
        <v>166</v>
      </c>
      <c r="H150" s="212">
        <v>5.15</v>
      </c>
      <c r="I150" s="213"/>
      <c r="J150" s="214">
        <f>ROUND(I150*H150,2)</f>
        <v>0</v>
      </c>
      <c r="K150" s="210" t="s">
        <v>161</v>
      </c>
      <c r="L150" s="37"/>
      <c r="M150" s="215" t="s">
        <v>1</v>
      </c>
      <c r="N150" s="216" t="s">
        <v>44</v>
      </c>
      <c r="O150" s="71"/>
      <c r="P150" s="217">
        <f>O150*H150</f>
        <v>0</v>
      </c>
      <c r="Q150" s="217">
        <v>7.9210000000000003E-2</v>
      </c>
      <c r="R150" s="217">
        <f>Q150*H150</f>
        <v>0.40793150000000006</v>
      </c>
      <c r="S150" s="217">
        <v>0</v>
      </c>
      <c r="T150" s="21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9" t="s">
        <v>162</v>
      </c>
      <c r="AT150" s="219" t="s">
        <v>157</v>
      </c>
      <c r="AU150" s="219" t="s">
        <v>132</v>
      </c>
      <c r="AY150" s="16" t="s">
        <v>154</v>
      </c>
      <c r="BE150" s="114">
        <f>IF(N150="základní",J150,0)</f>
        <v>0</v>
      </c>
      <c r="BF150" s="114">
        <f>IF(N150="snížená",J150,0)</f>
        <v>0</v>
      </c>
      <c r="BG150" s="114">
        <f>IF(N150="zákl. přenesená",J150,0)</f>
        <v>0</v>
      </c>
      <c r="BH150" s="114">
        <f>IF(N150="sníž. přenesená",J150,0)</f>
        <v>0</v>
      </c>
      <c r="BI150" s="114">
        <f>IF(N150="nulová",J150,0)</f>
        <v>0</v>
      </c>
      <c r="BJ150" s="16" t="s">
        <v>132</v>
      </c>
      <c r="BK150" s="114">
        <f>ROUND(I150*H150,2)</f>
        <v>0</v>
      </c>
      <c r="BL150" s="16" t="s">
        <v>162</v>
      </c>
      <c r="BM150" s="219" t="s">
        <v>167</v>
      </c>
    </row>
    <row r="151" spans="1:65" s="13" customFormat="1" ht="11.25">
      <c r="B151" s="220"/>
      <c r="C151" s="221"/>
      <c r="D151" s="222" t="s">
        <v>168</v>
      </c>
      <c r="E151" s="223" t="s">
        <v>1</v>
      </c>
      <c r="F151" s="224" t="s">
        <v>169</v>
      </c>
      <c r="G151" s="221"/>
      <c r="H151" s="225">
        <v>5.15</v>
      </c>
      <c r="I151" s="226"/>
      <c r="J151" s="221"/>
      <c r="K151" s="221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168</v>
      </c>
      <c r="AU151" s="231" t="s">
        <v>132</v>
      </c>
      <c r="AV151" s="13" t="s">
        <v>132</v>
      </c>
      <c r="AW151" s="13" t="s">
        <v>32</v>
      </c>
      <c r="AX151" s="13" t="s">
        <v>86</v>
      </c>
      <c r="AY151" s="231" t="s">
        <v>154</v>
      </c>
    </row>
    <row r="152" spans="1:65" s="2" customFormat="1" ht="24.2" customHeight="1">
      <c r="A152" s="34"/>
      <c r="B152" s="35"/>
      <c r="C152" s="208" t="s">
        <v>155</v>
      </c>
      <c r="D152" s="208" t="s">
        <v>157</v>
      </c>
      <c r="E152" s="209" t="s">
        <v>170</v>
      </c>
      <c r="F152" s="210" t="s">
        <v>171</v>
      </c>
      <c r="G152" s="211" t="s">
        <v>172</v>
      </c>
      <c r="H152" s="212">
        <v>5</v>
      </c>
      <c r="I152" s="213"/>
      <c r="J152" s="214">
        <f>ROUND(I152*H152,2)</f>
        <v>0</v>
      </c>
      <c r="K152" s="210" t="s">
        <v>161</v>
      </c>
      <c r="L152" s="37"/>
      <c r="M152" s="215" t="s">
        <v>1</v>
      </c>
      <c r="N152" s="216" t="s">
        <v>44</v>
      </c>
      <c r="O152" s="71"/>
      <c r="P152" s="217">
        <f>O152*H152</f>
        <v>0</v>
      </c>
      <c r="Q152" s="217">
        <v>1.2999999999999999E-4</v>
      </c>
      <c r="R152" s="217">
        <f>Q152*H152</f>
        <v>6.4999999999999997E-4</v>
      </c>
      <c r="S152" s="217">
        <v>0</v>
      </c>
      <c r="T152" s="21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9" t="s">
        <v>162</v>
      </c>
      <c r="AT152" s="219" t="s">
        <v>157</v>
      </c>
      <c r="AU152" s="219" t="s">
        <v>132</v>
      </c>
      <c r="AY152" s="16" t="s">
        <v>154</v>
      </c>
      <c r="BE152" s="114">
        <f>IF(N152="základní",J152,0)</f>
        <v>0</v>
      </c>
      <c r="BF152" s="114">
        <f>IF(N152="snížená",J152,0)</f>
        <v>0</v>
      </c>
      <c r="BG152" s="114">
        <f>IF(N152="zákl. přenesená",J152,0)</f>
        <v>0</v>
      </c>
      <c r="BH152" s="114">
        <f>IF(N152="sníž. přenesená",J152,0)</f>
        <v>0</v>
      </c>
      <c r="BI152" s="114">
        <f>IF(N152="nulová",J152,0)</f>
        <v>0</v>
      </c>
      <c r="BJ152" s="16" t="s">
        <v>132</v>
      </c>
      <c r="BK152" s="114">
        <f>ROUND(I152*H152,2)</f>
        <v>0</v>
      </c>
      <c r="BL152" s="16" t="s">
        <v>162</v>
      </c>
      <c r="BM152" s="219" t="s">
        <v>173</v>
      </c>
    </row>
    <row r="153" spans="1:65" s="12" customFormat="1" ht="22.9" customHeight="1">
      <c r="B153" s="192"/>
      <c r="C153" s="193"/>
      <c r="D153" s="194" t="s">
        <v>77</v>
      </c>
      <c r="E153" s="206" t="s">
        <v>174</v>
      </c>
      <c r="F153" s="206" t="s">
        <v>175</v>
      </c>
      <c r="G153" s="193"/>
      <c r="H153" s="193"/>
      <c r="I153" s="196"/>
      <c r="J153" s="207">
        <f>BK153</f>
        <v>0</v>
      </c>
      <c r="K153" s="193"/>
      <c r="L153" s="198"/>
      <c r="M153" s="199"/>
      <c r="N153" s="200"/>
      <c r="O153" s="200"/>
      <c r="P153" s="201">
        <f>SUM(P154:P170)</f>
        <v>0</v>
      </c>
      <c r="Q153" s="200"/>
      <c r="R153" s="201">
        <f>SUM(R154:R170)</f>
        <v>2.4158895499999997</v>
      </c>
      <c r="S153" s="200"/>
      <c r="T153" s="202">
        <f>SUM(T154:T170)</f>
        <v>0</v>
      </c>
      <c r="AR153" s="203" t="s">
        <v>86</v>
      </c>
      <c r="AT153" s="204" t="s">
        <v>77</v>
      </c>
      <c r="AU153" s="204" t="s">
        <v>86</v>
      </c>
      <c r="AY153" s="203" t="s">
        <v>154</v>
      </c>
      <c r="BK153" s="205">
        <f>SUM(BK154:BK170)</f>
        <v>0</v>
      </c>
    </row>
    <row r="154" spans="1:65" s="2" customFormat="1" ht="21.75" customHeight="1">
      <c r="A154" s="34"/>
      <c r="B154" s="35"/>
      <c r="C154" s="208" t="s">
        <v>162</v>
      </c>
      <c r="D154" s="208" t="s">
        <v>157</v>
      </c>
      <c r="E154" s="209" t="s">
        <v>176</v>
      </c>
      <c r="F154" s="210" t="s">
        <v>177</v>
      </c>
      <c r="G154" s="211" t="s">
        <v>166</v>
      </c>
      <c r="H154" s="212">
        <v>0.5</v>
      </c>
      <c r="I154" s="213"/>
      <c r="J154" s="214">
        <f>ROUND(I154*H154,2)</f>
        <v>0</v>
      </c>
      <c r="K154" s="210" t="s">
        <v>161</v>
      </c>
      <c r="L154" s="37"/>
      <c r="M154" s="215" t="s">
        <v>1</v>
      </c>
      <c r="N154" s="216" t="s">
        <v>44</v>
      </c>
      <c r="O154" s="71"/>
      <c r="P154" s="217">
        <f>O154*H154</f>
        <v>0</v>
      </c>
      <c r="Q154" s="217">
        <v>0.04</v>
      </c>
      <c r="R154" s="217">
        <f>Q154*H154</f>
        <v>0.02</v>
      </c>
      <c r="S154" s="217">
        <v>0</v>
      </c>
      <c r="T154" s="21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9" t="s">
        <v>162</v>
      </c>
      <c r="AT154" s="219" t="s">
        <v>157</v>
      </c>
      <c r="AU154" s="219" t="s">
        <v>132</v>
      </c>
      <c r="AY154" s="16" t="s">
        <v>154</v>
      </c>
      <c r="BE154" s="114">
        <f>IF(N154="základní",J154,0)</f>
        <v>0</v>
      </c>
      <c r="BF154" s="114">
        <f>IF(N154="snížená",J154,0)</f>
        <v>0</v>
      </c>
      <c r="BG154" s="114">
        <f>IF(N154="zákl. přenesená",J154,0)</f>
        <v>0</v>
      </c>
      <c r="BH154" s="114">
        <f>IF(N154="sníž. přenesená",J154,0)</f>
        <v>0</v>
      </c>
      <c r="BI154" s="114">
        <f>IF(N154="nulová",J154,0)</f>
        <v>0</v>
      </c>
      <c r="BJ154" s="16" t="s">
        <v>132</v>
      </c>
      <c r="BK154" s="114">
        <f>ROUND(I154*H154,2)</f>
        <v>0</v>
      </c>
      <c r="BL154" s="16" t="s">
        <v>162</v>
      </c>
      <c r="BM154" s="219" t="s">
        <v>178</v>
      </c>
    </row>
    <row r="155" spans="1:65" s="13" customFormat="1" ht="11.25">
      <c r="B155" s="220"/>
      <c r="C155" s="221"/>
      <c r="D155" s="222" t="s">
        <v>168</v>
      </c>
      <c r="E155" s="223" t="s">
        <v>1</v>
      </c>
      <c r="F155" s="224" t="s">
        <v>179</v>
      </c>
      <c r="G155" s="221"/>
      <c r="H155" s="225">
        <v>0.5</v>
      </c>
      <c r="I155" s="226"/>
      <c r="J155" s="221"/>
      <c r="K155" s="221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168</v>
      </c>
      <c r="AU155" s="231" t="s">
        <v>132</v>
      </c>
      <c r="AV155" s="13" t="s">
        <v>132</v>
      </c>
      <c r="AW155" s="13" t="s">
        <v>32</v>
      </c>
      <c r="AX155" s="13" t="s">
        <v>86</v>
      </c>
      <c r="AY155" s="231" t="s">
        <v>154</v>
      </c>
    </row>
    <row r="156" spans="1:65" s="2" customFormat="1" ht="24.2" customHeight="1">
      <c r="A156" s="34"/>
      <c r="B156" s="35"/>
      <c r="C156" s="208" t="s">
        <v>180</v>
      </c>
      <c r="D156" s="208" t="s">
        <v>157</v>
      </c>
      <c r="E156" s="209" t="s">
        <v>181</v>
      </c>
      <c r="F156" s="210" t="s">
        <v>182</v>
      </c>
      <c r="G156" s="211" t="s">
        <v>166</v>
      </c>
      <c r="H156" s="212">
        <v>32.424999999999997</v>
      </c>
      <c r="I156" s="213"/>
      <c r="J156" s="214">
        <f>ROUND(I156*H156,2)</f>
        <v>0</v>
      </c>
      <c r="K156" s="210" t="s">
        <v>161</v>
      </c>
      <c r="L156" s="37"/>
      <c r="M156" s="215" t="s">
        <v>1</v>
      </c>
      <c r="N156" s="216" t="s">
        <v>44</v>
      </c>
      <c r="O156" s="71"/>
      <c r="P156" s="217">
        <f>O156*H156</f>
        <v>0</v>
      </c>
      <c r="Q156" s="217">
        <v>4.3800000000000002E-3</v>
      </c>
      <c r="R156" s="217">
        <f>Q156*H156</f>
        <v>0.14202149999999999</v>
      </c>
      <c r="S156" s="217">
        <v>0</v>
      </c>
      <c r="T156" s="21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9" t="s">
        <v>162</v>
      </c>
      <c r="AT156" s="219" t="s">
        <v>157</v>
      </c>
      <c r="AU156" s="219" t="s">
        <v>132</v>
      </c>
      <c r="AY156" s="16" t="s">
        <v>154</v>
      </c>
      <c r="BE156" s="114">
        <f>IF(N156="základní",J156,0)</f>
        <v>0</v>
      </c>
      <c r="BF156" s="114">
        <f>IF(N156="snížená",J156,0)</f>
        <v>0</v>
      </c>
      <c r="BG156" s="114">
        <f>IF(N156="zákl. přenesená",J156,0)</f>
        <v>0</v>
      </c>
      <c r="BH156" s="114">
        <f>IF(N156="sníž. přenesená",J156,0)</f>
        <v>0</v>
      </c>
      <c r="BI156" s="114">
        <f>IF(N156="nulová",J156,0)</f>
        <v>0</v>
      </c>
      <c r="BJ156" s="16" t="s">
        <v>132</v>
      </c>
      <c r="BK156" s="114">
        <f>ROUND(I156*H156,2)</f>
        <v>0</v>
      </c>
      <c r="BL156" s="16" t="s">
        <v>162</v>
      </c>
      <c r="BM156" s="219" t="s">
        <v>183</v>
      </c>
    </row>
    <row r="157" spans="1:65" s="13" customFormat="1" ht="11.25">
      <c r="B157" s="220"/>
      <c r="C157" s="221"/>
      <c r="D157" s="222" t="s">
        <v>168</v>
      </c>
      <c r="E157" s="223" t="s">
        <v>1</v>
      </c>
      <c r="F157" s="224" t="s">
        <v>184</v>
      </c>
      <c r="G157" s="221"/>
      <c r="H157" s="225">
        <v>27.65</v>
      </c>
      <c r="I157" s="226"/>
      <c r="J157" s="221"/>
      <c r="K157" s="221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168</v>
      </c>
      <c r="AU157" s="231" t="s">
        <v>132</v>
      </c>
      <c r="AV157" s="13" t="s">
        <v>132</v>
      </c>
      <c r="AW157" s="13" t="s">
        <v>32</v>
      </c>
      <c r="AX157" s="13" t="s">
        <v>78</v>
      </c>
      <c r="AY157" s="231" t="s">
        <v>154</v>
      </c>
    </row>
    <row r="158" spans="1:65" s="13" customFormat="1" ht="11.25">
      <c r="B158" s="220"/>
      <c r="C158" s="221"/>
      <c r="D158" s="222" t="s">
        <v>168</v>
      </c>
      <c r="E158" s="223" t="s">
        <v>1</v>
      </c>
      <c r="F158" s="224" t="s">
        <v>185</v>
      </c>
      <c r="G158" s="221"/>
      <c r="H158" s="225">
        <v>4.7750000000000004</v>
      </c>
      <c r="I158" s="226"/>
      <c r="J158" s="221"/>
      <c r="K158" s="221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168</v>
      </c>
      <c r="AU158" s="231" t="s">
        <v>132</v>
      </c>
      <c r="AV158" s="13" t="s">
        <v>132</v>
      </c>
      <c r="AW158" s="13" t="s">
        <v>32</v>
      </c>
      <c r="AX158" s="13" t="s">
        <v>78</v>
      </c>
      <c r="AY158" s="231" t="s">
        <v>154</v>
      </c>
    </row>
    <row r="159" spans="1:65" s="14" customFormat="1" ht="11.25">
      <c r="B159" s="232"/>
      <c r="C159" s="233"/>
      <c r="D159" s="222" t="s">
        <v>168</v>
      </c>
      <c r="E159" s="234" t="s">
        <v>1</v>
      </c>
      <c r="F159" s="235" t="s">
        <v>186</v>
      </c>
      <c r="G159" s="233"/>
      <c r="H159" s="236">
        <v>32.424999999999997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168</v>
      </c>
      <c r="AU159" s="242" t="s">
        <v>132</v>
      </c>
      <c r="AV159" s="14" t="s">
        <v>162</v>
      </c>
      <c r="AW159" s="14" t="s">
        <v>32</v>
      </c>
      <c r="AX159" s="14" t="s">
        <v>86</v>
      </c>
      <c r="AY159" s="242" t="s">
        <v>154</v>
      </c>
    </row>
    <row r="160" spans="1:65" s="2" customFormat="1" ht="24.2" customHeight="1">
      <c r="A160" s="34"/>
      <c r="B160" s="35"/>
      <c r="C160" s="208" t="s">
        <v>174</v>
      </c>
      <c r="D160" s="208" t="s">
        <v>157</v>
      </c>
      <c r="E160" s="209" t="s">
        <v>187</v>
      </c>
      <c r="F160" s="210" t="s">
        <v>188</v>
      </c>
      <c r="G160" s="211" t="s">
        <v>166</v>
      </c>
      <c r="H160" s="212">
        <v>4.7750000000000004</v>
      </c>
      <c r="I160" s="213"/>
      <c r="J160" s="214">
        <f>ROUND(I160*H160,2)</f>
        <v>0</v>
      </c>
      <c r="K160" s="210" t="s">
        <v>161</v>
      </c>
      <c r="L160" s="37"/>
      <c r="M160" s="215" t="s">
        <v>1</v>
      </c>
      <c r="N160" s="216" t="s">
        <v>44</v>
      </c>
      <c r="O160" s="71"/>
      <c r="P160" s="217">
        <f>O160*H160</f>
        <v>0</v>
      </c>
      <c r="Q160" s="217">
        <v>3.0000000000000001E-3</v>
      </c>
      <c r="R160" s="217">
        <f>Q160*H160</f>
        <v>1.4325000000000001E-2</v>
      </c>
      <c r="S160" s="217">
        <v>0</v>
      </c>
      <c r="T160" s="21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9" t="s">
        <v>162</v>
      </c>
      <c r="AT160" s="219" t="s">
        <v>157</v>
      </c>
      <c r="AU160" s="219" t="s">
        <v>132</v>
      </c>
      <c r="AY160" s="16" t="s">
        <v>154</v>
      </c>
      <c r="BE160" s="114">
        <f>IF(N160="základní",J160,0)</f>
        <v>0</v>
      </c>
      <c r="BF160" s="114">
        <f>IF(N160="snížená",J160,0)</f>
        <v>0</v>
      </c>
      <c r="BG160" s="114">
        <f>IF(N160="zákl. přenesená",J160,0)</f>
        <v>0</v>
      </c>
      <c r="BH160" s="114">
        <f>IF(N160="sníž. přenesená",J160,0)</f>
        <v>0</v>
      </c>
      <c r="BI160" s="114">
        <f>IF(N160="nulová",J160,0)</f>
        <v>0</v>
      </c>
      <c r="BJ160" s="16" t="s">
        <v>132</v>
      </c>
      <c r="BK160" s="114">
        <f>ROUND(I160*H160,2)</f>
        <v>0</v>
      </c>
      <c r="BL160" s="16" t="s">
        <v>162</v>
      </c>
      <c r="BM160" s="219" t="s">
        <v>189</v>
      </c>
    </row>
    <row r="161" spans="1:65" s="13" customFormat="1" ht="11.25">
      <c r="B161" s="220"/>
      <c r="C161" s="221"/>
      <c r="D161" s="222" t="s">
        <v>168</v>
      </c>
      <c r="E161" s="223" t="s">
        <v>1</v>
      </c>
      <c r="F161" s="224" t="s">
        <v>185</v>
      </c>
      <c r="G161" s="221"/>
      <c r="H161" s="225">
        <v>4.7750000000000004</v>
      </c>
      <c r="I161" s="226"/>
      <c r="J161" s="221"/>
      <c r="K161" s="221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168</v>
      </c>
      <c r="AU161" s="231" t="s">
        <v>132</v>
      </c>
      <c r="AV161" s="13" t="s">
        <v>132</v>
      </c>
      <c r="AW161" s="13" t="s">
        <v>32</v>
      </c>
      <c r="AX161" s="13" t="s">
        <v>86</v>
      </c>
      <c r="AY161" s="231" t="s">
        <v>154</v>
      </c>
    </row>
    <row r="162" spans="1:65" s="2" customFormat="1" ht="24.2" customHeight="1">
      <c r="A162" s="34"/>
      <c r="B162" s="35"/>
      <c r="C162" s="208" t="s">
        <v>190</v>
      </c>
      <c r="D162" s="208" t="s">
        <v>157</v>
      </c>
      <c r="E162" s="209" t="s">
        <v>191</v>
      </c>
      <c r="F162" s="210" t="s">
        <v>192</v>
      </c>
      <c r="G162" s="211" t="s">
        <v>166</v>
      </c>
      <c r="H162" s="212">
        <v>18.875</v>
      </c>
      <c r="I162" s="213"/>
      <c r="J162" s="214">
        <f>ROUND(I162*H162,2)</f>
        <v>0</v>
      </c>
      <c r="K162" s="210" t="s">
        <v>161</v>
      </c>
      <c r="L162" s="37"/>
      <c r="M162" s="215" t="s">
        <v>1</v>
      </c>
      <c r="N162" s="216" t="s">
        <v>44</v>
      </c>
      <c r="O162" s="71"/>
      <c r="P162" s="217">
        <f>O162*H162</f>
        <v>0</v>
      </c>
      <c r="Q162" s="217">
        <v>6.5599999999999999E-3</v>
      </c>
      <c r="R162" s="217">
        <f>Q162*H162</f>
        <v>0.12382</v>
      </c>
      <c r="S162" s="217">
        <v>0</v>
      </c>
      <c r="T162" s="21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19" t="s">
        <v>162</v>
      </c>
      <c r="AT162" s="219" t="s">
        <v>157</v>
      </c>
      <c r="AU162" s="219" t="s">
        <v>132</v>
      </c>
      <c r="AY162" s="16" t="s">
        <v>154</v>
      </c>
      <c r="BE162" s="114">
        <f>IF(N162="základní",J162,0)</f>
        <v>0</v>
      </c>
      <c r="BF162" s="114">
        <f>IF(N162="snížená",J162,0)</f>
        <v>0</v>
      </c>
      <c r="BG162" s="114">
        <f>IF(N162="zákl. přenesená",J162,0)</f>
        <v>0</v>
      </c>
      <c r="BH162" s="114">
        <f>IF(N162="sníž. přenesená",J162,0)</f>
        <v>0</v>
      </c>
      <c r="BI162" s="114">
        <f>IF(N162="nulová",J162,0)</f>
        <v>0</v>
      </c>
      <c r="BJ162" s="16" t="s">
        <v>132</v>
      </c>
      <c r="BK162" s="114">
        <f>ROUND(I162*H162,2)</f>
        <v>0</v>
      </c>
      <c r="BL162" s="16" t="s">
        <v>162</v>
      </c>
      <c r="BM162" s="219" t="s">
        <v>193</v>
      </c>
    </row>
    <row r="163" spans="1:65" s="13" customFormat="1" ht="11.25">
      <c r="B163" s="220"/>
      <c r="C163" s="221"/>
      <c r="D163" s="222" t="s">
        <v>168</v>
      </c>
      <c r="E163" s="223" t="s">
        <v>1</v>
      </c>
      <c r="F163" s="224" t="s">
        <v>194</v>
      </c>
      <c r="G163" s="221"/>
      <c r="H163" s="225">
        <v>18.875</v>
      </c>
      <c r="I163" s="226"/>
      <c r="J163" s="221"/>
      <c r="K163" s="221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168</v>
      </c>
      <c r="AU163" s="231" t="s">
        <v>132</v>
      </c>
      <c r="AV163" s="13" t="s">
        <v>132</v>
      </c>
      <c r="AW163" s="13" t="s">
        <v>32</v>
      </c>
      <c r="AX163" s="13" t="s">
        <v>86</v>
      </c>
      <c r="AY163" s="231" t="s">
        <v>154</v>
      </c>
    </row>
    <row r="164" spans="1:65" s="2" customFormat="1" ht="33" customHeight="1">
      <c r="A164" s="34"/>
      <c r="B164" s="35"/>
      <c r="C164" s="208" t="s">
        <v>195</v>
      </c>
      <c r="D164" s="208" t="s">
        <v>157</v>
      </c>
      <c r="E164" s="209" t="s">
        <v>196</v>
      </c>
      <c r="F164" s="210" t="s">
        <v>197</v>
      </c>
      <c r="G164" s="211" t="s">
        <v>166</v>
      </c>
      <c r="H164" s="212">
        <v>94.375</v>
      </c>
      <c r="I164" s="213"/>
      <c r="J164" s="214">
        <f>ROUND(I164*H164,2)</f>
        <v>0</v>
      </c>
      <c r="K164" s="210" t="s">
        <v>161</v>
      </c>
      <c r="L164" s="37"/>
      <c r="M164" s="215" t="s">
        <v>1</v>
      </c>
      <c r="N164" s="216" t="s">
        <v>44</v>
      </c>
      <c r="O164" s="71"/>
      <c r="P164" s="217">
        <f>O164*H164</f>
        <v>0</v>
      </c>
      <c r="Q164" s="217">
        <v>1.31E-3</v>
      </c>
      <c r="R164" s="217">
        <f>Q164*H164</f>
        <v>0.12363125</v>
      </c>
      <c r="S164" s="217">
        <v>0</v>
      </c>
      <c r="T164" s="21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19" t="s">
        <v>162</v>
      </c>
      <c r="AT164" s="219" t="s">
        <v>157</v>
      </c>
      <c r="AU164" s="219" t="s">
        <v>132</v>
      </c>
      <c r="AY164" s="16" t="s">
        <v>154</v>
      </c>
      <c r="BE164" s="114">
        <f>IF(N164="základní",J164,0)</f>
        <v>0</v>
      </c>
      <c r="BF164" s="114">
        <f>IF(N164="snížená",J164,0)</f>
        <v>0</v>
      </c>
      <c r="BG164" s="114">
        <f>IF(N164="zákl. přenesená",J164,0)</f>
        <v>0</v>
      </c>
      <c r="BH164" s="114">
        <f>IF(N164="sníž. přenesená",J164,0)</f>
        <v>0</v>
      </c>
      <c r="BI164" s="114">
        <f>IF(N164="nulová",J164,0)</f>
        <v>0</v>
      </c>
      <c r="BJ164" s="16" t="s">
        <v>132</v>
      </c>
      <c r="BK164" s="114">
        <f>ROUND(I164*H164,2)</f>
        <v>0</v>
      </c>
      <c r="BL164" s="16" t="s">
        <v>162</v>
      </c>
      <c r="BM164" s="219" t="s">
        <v>198</v>
      </c>
    </row>
    <row r="165" spans="1:65" s="13" customFormat="1" ht="11.25">
      <c r="B165" s="220"/>
      <c r="C165" s="221"/>
      <c r="D165" s="222" t="s">
        <v>168</v>
      </c>
      <c r="E165" s="223" t="s">
        <v>1</v>
      </c>
      <c r="F165" s="224" t="s">
        <v>199</v>
      </c>
      <c r="G165" s="221"/>
      <c r="H165" s="225">
        <v>94.375</v>
      </c>
      <c r="I165" s="226"/>
      <c r="J165" s="221"/>
      <c r="K165" s="221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168</v>
      </c>
      <c r="AU165" s="231" t="s">
        <v>132</v>
      </c>
      <c r="AV165" s="13" t="s">
        <v>132</v>
      </c>
      <c r="AW165" s="13" t="s">
        <v>32</v>
      </c>
      <c r="AX165" s="13" t="s">
        <v>86</v>
      </c>
      <c r="AY165" s="231" t="s">
        <v>154</v>
      </c>
    </row>
    <row r="166" spans="1:65" s="2" customFormat="1" ht="24.2" customHeight="1">
      <c r="A166" s="34"/>
      <c r="B166" s="35"/>
      <c r="C166" s="208" t="s">
        <v>200</v>
      </c>
      <c r="D166" s="208" t="s">
        <v>157</v>
      </c>
      <c r="E166" s="209" t="s">
        <v>201</v>
      </c>
      <c r="F166" s="210" t="s">
        <v>202</v>
      </c>
      <c r="G166" s="211" t="s">
        <v>203</v>
      </c>
      <c r="H166" s="212">
        <v>0.09</v>
      </c>
      <c r="I166" s="213"/>
      <c r="J166" s="214">
        <f>ROUND(I166*H166,2)</f>
        <v>0</v>
      </c>
      <c r="K166" s="210" t="s">
        <v>161</v>
      </c>
      <c r="L166" s="37"/>
      <c r="M166" s="215" t="s">
        <v>1</v>
      </c>
      <c r="N166" s="216" t="s">
        <v>44</v>
      </c>
      <c r="O166" s="71"/>
      <c r="P166" s="217">
        <f>O166*H166</f>
        <v>0</v>
      </c>
      <c r="Q166" s="217">
        <v>2.3010199999999998</v>
      </c>
      <c r="R166" s="217">
        <f>Q166*H166</f>
        <v>0.20709179999999996</v>
      </c>
      <c r="S166" s="217">
        <v>0</v>
      </c>
      <c r="T166" s="21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19" t="s">
        <v>162</v>
      </c>
      <c r="AT166" s="219" t="s">
        <v>157</v>
      </c>
      <c r="AU166" s="219" t="s">
        <v>132</v>
      </c>
      <c r="AY166" s="16" t="s">
        <v>154</v>
      </c>
      <c r="BE166" s="114">
        <f>IF(N166="základní",J166,0)</f>
        <v>0</v>
      </c>
      <c r="BF166" s="114">
        <f>IF(N166="snížená",J166,0)</f>
        <v>0</v>
      </c>
      <c r="BG166" s="114">
        <f>IF(N166="zákl. přenesená",J166,0)</f>
        <v>0</v>
      </c>
      <c r="BH166" s="114">
        <f>IF(N166="sníž. přenesená",J166,0)</f>
        <v>0</v>
      </c>
      <c r="BI166" s="114">
        <f>IF(N166="nulová",J166,0)</f>
        <v>0</v>
      </c>
      <c r="BJ166" s="16" t="s">
        <v>132</v>
      </c>
      <c r="BK166" s="114">
        <f>ROUND(I166*H166,2)</f>
        <v>0</v>
      </c>
      <c r="BL166" s="16" t="s">
        <v>162</v>
      </c>
      <c r="BM166" s="219" t="s">
        <v>204</v>
      </c>
    </row>
    <row r="167" spans="1:65" s="2" customFormat="1" ht="24.2" customHeight="1">
      <c r="A167" s="34"/>
      <c r="B167" s="35"/>
      <c r="C167" s="208" t="s">
        <v>205</v>
      </c>
      <c r="D167" s="208" t="s">
        <v>157</v>
      </c>
      <c r="E167" s="209" t="s">
        <v>206</v>
      </c>
      <c r="F167" s="210" t="s">
        <v>207</v>
      </c>
      <c r="G167" s="211" t="s">
        <v>166</v>
      </c>
      <c r="H167" s="212">
        <v>17</v>
      </c>
      <c r="I167" s="213"/>
      <c r="J167" s="214">
        <f>ROUND(I167*H167,2)</f>
        <v>0</v>
      </c>
      <c r="K167" s="210" t="s">
        <v>161</v>
      </c>
      <c r="L167" s="37"/>
      <c r="M167" s="215" t="s">
        <v>1</v>
      </c>
      <c r="N167" s="216" t="s">
        <v>44</v>
      </c>
      <c r="O167" s="71"/>
      <c r="P167" s="217">
        <f>O167*H167</f>
        <v>0</v>
      </c>
      <c r="Q167" s="217">
        <v>0.105</v>
      </c>
      <c r="R167" s="217">
        <f>Q167*H167</f>
        <v>1.7849999999999999</v>
      </c>
      <c r="S167" s="217">
        <v>0</v>
      </c>
      <c r="T167" s="21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19" t="s">
        <v>162</v>
      </c>
      <c r="AT167" s="219" t="s">
        <v>157</v>
      </c>
      <c r="AU167" s="219" t="s">
        <v>132</v>
      </c>
      <c r="AY167" s="16" t="s">
        <v>154</v>
      </c>
      <c r="BE167" s="114">
        <f>IF(N167="základní",J167,0)</f>
        <v>0</v>
      </c>
      <c r="BF167" s="114">
        <f>IF(N167="snížená",J167,0)</f>
        <v>0</v>
      </c>
      <c r="BG167" s="114">
        <f>IF(N167="zákl. přenesená",J167,0)</f>
        <v>0</v>
      </c>
      <c r="BH167" s="114">
        <f>IF(N167="sníž. přenesená",J167,0)</f>
        <v>0</v>
      </c>
      <c r="BI167" s="114">
        <f>IF(N167="nulová",J167,0)</f>
        <v>0</v>
      </c>
      <c r="BJ167" s="16" t="s">
        <v>132</v>
      </c>
      <c r="BK167" s="114">
        <f>ROUND(I167*H167,2)</f>
        <v>0</v>
      </c>
      <c r="BL167" s="16" t="s">
        <v>162</v>
      </c>
      <c r="BM167" s="219" t="s">
        <v>208</v>
      </c>
    </row>
    <row r="168" spans="1:65" s="13" customFormat="1" ht="11.25">
      <c r="B168" s="220"/>
      <c r="C168" s="221"/>
      <c r="D168" s="222" t="s">
        <v>168</v>
      </c>
      <c r="E168" s="223" t="s">
        <v>1</v>
      </c>
      <c r="F168" s="224" t="s">
        <v>209</v>
      </c>
      <c r="G168" s="221"/>
      <c r="H168" s="225">
        <v>15.4</v>
      </c>
      <c r="I168" s="226"/>
      <c r="J168" s="221"/>
      <c r="K168" s="221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168</v>
      </c>
      <c r="AU168" s="231" t="s">
        <v>132</v>
      </c>
      <c r="AV168" s="13" t="s">
        <v>132</v>
      </c>
      <c r="AW168" s="13" t="s">
        <v>32</v>
      </c>
      <c r="AX168" s="13" t="s">
        <v>78</v>
      </c>
      <c r="AY168" s="231" t="s">
        <v>154</v>
      </c>
    </row>
    <row r="169" spans="1:65" s="13" customFormat="1" ht="11.25">
      <c r="B169" s="220"/>
      <c r="C169" s="221"/>
      <c r="D169" s="222" t="s">
        <v>168</v>
      </c>
      <c r="E169" s="223" t="s">
        <v>1</v>
      </c>
      <c r="F169" s="224" t="s">
        <v>210</v>
      </c>
      <c r="G169" s="221"/>
      <c r="H169" s="225">
        <v>1.6</v>
      </c>
      <c r="I169" s="226"/>
      <c r="J169" s="221"/>
      <c r="K169" s="221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168</v>
      </c>
      <c r="AU169" s="231" t="s">
        <v>132</v>
      </c>
      <c r="AV169" s="13" t="s">
        <v>132</v>
      </c>
      <c r="AW169" s="13" t="s">
        <v>32</v>
      </c>
      <c r="AX169" s="13" t="s">
        <v>78</v>
      </c>
      <c r="AY169" s="231" t="s">
        <v>154</v>
      </c>
    </row>
    <row r="170" spans="1:65" s="14" customFormat="1" ht="11.25">
      <c r="B170" s="232"/>
      <c r="C170" s="233"/>
      <c r="D170" s="222" t="s">
        <v>168</v>
      </c>
      <c r="E170" s="234" t="s">
        <v>1</v>
      </c>
      <c r="F170" s="235" t="s">
        <v>186</v>
      </c>
      <c r="G170" s="233"/>
      <c r="H170" s="236">
        <v>17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AT170" s="242" t="s">
        <v>168</v>
      </c>
      <c r="AU170" s="242" t="s">
        <v>132</v>
      </c>
      <c r="AV170" s="14" t="s">
        <v>162</v>
      </c>
      <c r="AW170" s="14" t="s">
        <v>32</v>
      </c>
      <c r="AX170" s="14" t="s">
        <v>86</v>
      </c>
      <c r="AY170" s="242" t="s">
        <v>154</v>
      </c>
    </row>
    <row r="171" spans="1:65" s="12" customFormat="1" ht="22.9" customHeight="1">
      <c r="B171" s="192"/>
      <c r="C171" s="193"/>
      <c r="D171" s="194" t="s">
        <v>77</v>
      </c>
      <c r="E171" s="206" t="s">
        <v>200</v>
      </c>
      <c r="F171" s="206" t="s">
        <v>211</v>
      </c>
      <c r="G171" s="193"/>
      <c r="H171" s="193"/>
      <c r="I171" s="196"/>
      <c r="J171" s="207">
        <f>BK171</f>
        <v>0</v>
      </c>
      <c r="K171" s="193"/>
      <c r="L171" s="198"/>
      <c r="M171" s="199"/>
      <c r="N171" s="200"/>
      <c r="O171" s="200"/>
      <c r="P171" s="201">
        <f>SUM(P172:P201)</f>
        <v>0</v>
      </c>
      <c r="Q171" s="200"/>
      <c r="R171" s="201">
        <f>SUM(R172:R201)</f>
        <v>8.3000000000000001E-4</v>
      </c>
      <c r="S171" s="200"/>
      <c r="T171" s="202">
        <f>SUM(T172:T201)</f>
        <v>6.0489429999999995</v>
      </c>
      <c r="AR171" s="203" t="s">
        <v>86</v>
      </c>
      <c r="AT171" s="204" t="s">
        <v>77</v>
      </c>
      <c r="AU171" s="204" t="s">
        <v>86</v>
      </c>
      <c r="AY171" s="203" t="s">
        <v>154</v>
      </c>
      <c r="BK171" s="205">
        <f>SUM(BK172:BK201)</f>
        <v>0</v>
      </c>
    </row>
    <row r="172" spans="1:65" s="2" customFormat="1" ht="24.2" customHeight="1">
      <c r="A172" s="34"/>
      <c r="B172" s="35"/>
      <c r="C172" s="208" t="s">
        <v>212</v>
      </c>
      <c r="D172" s="208" t="s">
        <v>157</v>
      </c>
      <c r="E172" s="209" t="s">
        <v>213</v>
      </c>
      <c r="F172" s="210" t="s">
        <v>214</v>
      </c>
      <c r="G172" s="211" t="s">
        <v>166</v>
      </c>
      <c r="H172" s="212">
        <v>20</v>
      </c>
      <c r="I172" s="213"/>
      <c r="J172" s="214">
        <f>ROUND(I172*H172,2)</f>
        <v>0</v>
      </c>
      <c r="K172" s="210" t="s">
        <v>161</v>
      </c>
      <c r="L172" s="37"/>
      <c r="M172" s="215" t="s">
        <v>1</v>
      </c>
      <c r="N172" s="216" t="s">
        <v>44</v>
      </c>
      <c r="O172" s="71"/>
      <c r="P172" s="217">
        <f>O172*H172</f>
        <v>0</v>
      </c>
      <c r="Q172" s="217">
        <v>4.0000000000000003E-5</v>
      </c>
      <c r="R172" s="217">
        <f>Q172*H172</f>
        <v>8.0000000000000004E-4</v>
      </c>
      <c r="S172" s="217">
        <v>0</v>
      </c>
      <c r="T172" s="21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19" t="s">
        <v>162</v>
      </c>
      <c r="AT172" s="219" t="s">
        <v>157</v>
      </c>
      <c r="AU172" s="219" t="s">
        <v>132</v>
      </c>
      <c r="AY172" s="16" t="s">
        <v>154</v>
      </c>
      <c r="BE172" s="114">
        <f>IF(N172="základní",J172,0)</f>
        <v>0</v>
      </c>
      <c r="BF172" s="114">
        <f>IF(N172="snížená",J172,0)</f>
        <v>0</v>
      </c>
      <c r="BG172" s="114">
        <f>IF(N172="zákl. přenesená",J172,0)</f>
        <v>0</v>
      </c>
      <c r="BH172" s="114">
        <f>IF(N172="sníž. přenesená",J172,0)</f>
        <v>0</v>
      </c>
      <c r="BI172" s="114">
        <f>IF(N172="nulová",J172,0)</f>
        <v>0</v>
      </c>
      <c r="BJ172" s="16" t="s">
        <v>132</v>
      </c>
      <c r="BK172" s="114">
        <f>ROUND(I172*H172,2)</f>
        <v>0</v>
      </c>
      <c r="BL172" s="16" t="s">
        <v>162</v>
      </c>
      <c r="BM172" s="219" t="s">
        <v>215</v>
      </c>
    </row>
    <row r="173" spans="1:65" s="2" customFormat="1" ht="21.75" customHeight="1">
      <c r="A173" s="34"/>
      <c r="B173" s="35"/>
      <c r="C173" s="208" t="s">
        <v>216</v>
      </c>
      <c r="D173" s="208" t="s">
        <v>157</v>
      </c>
      <c r="E173" s="209" t="s">
        <v>217</v>
      </c>
      <c r="F173" s="210" t="s">
        <v>218</v>
      </c>
      <c r="G173" s="211" t="s">
        <v>166</v>
      </c>
      <c r="H173" s="212">
        <v>1.9430000000000001</v>
      </c>
      <c r="I173" s="213"/>
      <c r="J173" s="214">
        <f>ROUND(I173*H173,2)</f>
        <v>0</v>
      </c>
      <c r="K173" s="210" t="s">
        <v>161</v>
      </c>
      <c r="L173" s="37"/>
      <c r="M173" s="215" t="s">
        <v>1</v>
      </c>
      <c r="N173" s="216" t="s">
        <v>44</v>
      </c>
      <c r="O173" s="71"/>
      <c r="P173" s="217">
        <f>O173*H173</f>
        <v>0</v>
      </c>
      <c r="Q173" s="217">
        <v>0</v>
      </c>
      <c r="R173" s="217">
        <f>Q173*H173</f>
        <v>0</v>
      </c>
      <c r="S173" s="217">
        <v>0.13100000000000003</v>
      </c>
      <c r="T173" s="218">
        <f>S173*H173</f>
        <v>0.25453300000000006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19" t="s">
        <v>162</v>
      </c>
      <c r="AT173" s="219" t="s">
        <v>157</v>
      </c>
      <c r="AU173" s="219" t="s">
        <v>132</v>
      </c>
      <c r="AY173" s="16" t="s">
        <v>154</v>
      </c>
      <c r="BE173" s="114">
        <f>IF(N173="základní",J173,0)</f>
        <v>0</v>
      </c>
      <c r="BF173" s="114">
        <f>IF(N173="snížená",J173,0)</f>
        <v>0</v>
      </c>
      <c r="BG173" s="114">
        <f>IF(N173="zákl. přenesená",J173,0)</f>
        <v>0</v>
      </c>
      <c r="BH173" s="114">
        <f>IF(N173="sníž. přenesená",J173,0)</f>
        <v>0</v>
      </c>
      <c r="BI173" s="114">
        <f>IF(N173="nulová",J173,0)</f>
        <v>0</v>
      </c>
      <c r="BJ173" s="16" t="s">
        <v>132</v>
      </c>
      <c r="BK173" s="114">
        <f>ROUND(I173*H173,2)</f>
        <v>0</v>
      </c>
      <c r="BL173" s="16" t="s">
        <v>162</v>
      </c>
      <c r="BM173" s="219" t="s">
        <v>219</v>
      </c>
    </row>
    <row r="174" spans="1:65" s="13" customFormat="1" ht="11.25">
      <c r="B174" s="220"/>
      <c r="C174" s="221"/>
      <c r="D174" s="222" t="s">
        <v>168</v>
      </c>
      <c r="E174" s="223" t="s">
        <v>1</v>
      </c>
      <c r="F174" s="224" t="s">
        <v>220</v>
      </c>
      <c r="G174" s="221"/>
      <c r="H174" s="225">
        <v>1.9430000000000001</v>
      </c>
      <c r="I174" s="226"/>
      <c r="J174" s="221"/>
      <c r="K174" s="221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168</v>
      </c>
      <c r="AU174" s="231" t="s">
        <v>132</v>
      </c>
      <c r="AV174" s="13" t="s">
        <v>132</v>
      </c>
      <c r="AW174" s="13" t="s">
        <v>32</v>
      </c>
      <c r="AX174" s="13" t="s">
        <v>86</v>
      </c>
      <c r="AY174" s="231" t="s">
        <v>154</v>
      </c>
    </row>
    <row r="175" spans="1:65" s="2" customFormat="1" ht="21.75" customHeight="1">
      <c r="A175" s="34"/>
      <c r="B175" s="35"/>
      <c r="C175" s="208" t="s">
        <v>221</v>
      </c>
      <c r="D175" s="208" t="s">
        <v>157</v>
      </c>
      <c r="E175" s="209" t="s">
        <v>222</v>
      </c>
      <c r="F175" s="210" t="s">
        <v>223</v>
      </c>
      <c r="G175" s="211" t="s">
        <v>166</v>
      </c>
      <c r="H175" s="212">
        <v>5.0999999999999996</v>
      </c>
      <c r="I175" s="213"/>
      <c r="J175" s="214">
        <f>ROUND(I175*H175,2)</f>
        <v>0</v>
      </c>
      <c r="K175" s="210" t="s">
        <v>161</v>
      </c>
      <c r="L175" s="37"/>
      <c r="M175" s="215" t="s">
        <v>1</v>
      </c>
      <c r="N175" s="216" t="s">
        <v>44</v>
      </c>
      <c r="O175" s="71"/>
      <c r="P175" s="217">
        <f>O175*H175</f>
        <v>0</v>
      </c>
      <c r="Q175" s="217">
        <v>0</v>
      </c>
      <c r="R175" s="217">
        <f>Q175*H175</f>
        <v>0</v>
      </c>
      <c r="S175" s="217">
        <v>0.26100000000000007</v>
      </c>
      <c r="T175" s="218">
        <f>S175*H175</f>
        <v>1.3311000000000002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19" t="s">
        <v>162</v>
      </c>
      <c r="AT175" s="219" t="s">
        <v>157</v>
      </c>
      <c r="AU175" s="219" t="s">
        <v>132</v>
      </c>
      <c r="AY175" s="16" t="s">
        <v>154</v>
      </c>
      <c r="BE175" s="114">
        <f>IF(N175="základní",J175,0)</f>
        <v>0</v>
      </c>
      <c r="BF175" s="114">
        <f>IF(N175="snížená",J175,0)</f>
        <v>0</v>
      </c>
      <c r="BG175" s="114">
        <f>IF(N175="zákl. přenesená",J175,0)</f>
        <v>0</v>
      </c>
      <c r="BH175" s="114">
        <f>IF(N175="sníž. přenesená",J175,0)</f>
        <v>0</v>
      </c>
      <c r="BI175" s="114">
        <f>IF(N175="nulová",J175,0)</f>
        <v>0</v>
      </c>
      <c r="BJ175" s="16" t="s">
        <v>132</v>
      </c>
      <c r="BK175" s="114">
        <f>ROUND(I175*H175,2)</f>
        <v>0</v>
      </c>
      <c r="BL175" s="16" t="s">
        <v>162</v>
      </c>
      <c r="BM175" s="219" t="s">
        <v>224</v>
      </c>
    </row>
    <row r="176" spans="1:65" s="13" customFormat="1" ht="11.25">
      <c r="B176" s="220"/>
      <c r="C176" s="221"/>
      <c r="D176" s="222" t="s">
        <v>168</v>
      </c>
      <c r="E176" s="223" t="s">
        <v>1</v>
      </c>
      <c r="F176" s="224" t="s">
        <v>225</v>
      </c>
      <c r="G176" s="221"/>
      <c r="H176" s="225">
        <v>5.0999999999999996</v>
      </c>
      <c r="I176" s="226"/>
      <c r="J176" s="221"/>
      <c r="K176" s="221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168</v>
      </c>
      <c r="AU176" s="231" t="s">
        <v>132</v>
      </c>
      <c r="AV176" s="13" t="s">
        <v>132</v>
      </c>
      <c r="AW176" s="13" t="s">
        <v>32</v>
      </c>
      <c r="AX176" s="13" t="s">
        <v>86</v>
      </c>
      <c r="AY176" s="231" t="s">
        <v>154</v>
      </c>
    </row>
    <row r="177" spans="1:65" s="2" customFormat="1" ht="33" customHeight="1">
      <c r="A177" s="34"/>
      <c r="B177" s="35"/>
      <c r="C177" s="208" t="s">
        <v>226</v>
      </c>
      <c r="D177" s="208" t="s">
        <v>157</v>
      </c>
      <c r="E177" s="209" t="s">
        <v>227</v>
      </c>
      <c r="F177" s="210" t="s">
        <v>228</v>
      </c>
      <c r="G177" s="211" t="s">
        <v>203</v>
      </c>
      <c r="H177" s="212">
        <v>0.09</v>
      </c>
      <c r="I177" s="213"/>
      <c r="J177" s="214">
        <f>ROUND(I177*H177,2)</f>
        <v>0</v>
      </c>
      <c r="K177" s="210" t="s">
        <v>161</v>
      </c>
      <c r="L177" s="37"/>
      <c r="M177" s="215" t="s">
        <v>1</v>
      </c>
      <c r="N177" s="216" t="s">
        <v>44</v>
      </c>
      <c r="O177" s="71"/>
      <c r="P177" s="217">
        <f>O177*H177</f>
        <v>0</v>
      </c>
      <c r="Q177" s="217">
        <v>0</v>
      </c>
      <c r="R177" s="217">
        <f>Q177*H177</f>
        <v>0</v>
      </c>
      <c r="S177" s="217">
        <v>2.2000000000000002</v>
      </c>
      <c r="T177" s="218">
        <f>S177*H177</f>
        <v>0.19800000000000001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19" t="s">
        <v>162</v>
      </c>
      <c r="AT177" s="219" t="s">
        <v>157</v>
      </c>
      <c r="AU177" s="219" t="s">
        <v>132</v>
      </c>
      <c r="AY177" s="16" t="s">
        <v>154</v>
      </c>
      <c r="BE177" s="114">
        <f>IF(N177="základní",J177,0)</f>
        <v>0</v>
      </c>
      <c r="BF177" s="114">
        <f>IF(N177="snížená",J177,0)</f>
        <v>0</v>
      </c>
      <c r="BG177" s="114">
        <f>IF(N177="zákl. přenesená",J177,0)</f>
        <v>0</v>
      </c>
      <c r="BH177" s="114">
        <f>IF(N177="sníž. přenesená",J177,0)</f>
        <v>0</v>
      </c>
      <c r="BI177" s="114">
        <f>IF(N177="nulová",J177,0)</f>
        <v>0</v>
      </c>
      <c r="BJ177" s="16" t="s">
        <v>132</v>
      </c>
      <c r="BK177" s="114">
        <f>ROUND(I177*H177,2)</f>
        <v>0</v>
      </c>
      <c r="BL177" s="16" t="s">
        <v>162</v>
      </c>
      <c r="BM177" s="219" t="s">
        <v>229</v>
      </c>
    </row>
    <row r="178" spans="1:65" s="13" customFormat="1" ht="11.25">
      <c r="B178" s="220"/>
      <c r="C178" s="221"/>
      <c r="D178" s="222" t="s">
        <v>168</v>
      </c>
      <c r="E178" s="223" t="s">
        <v>1</v>
      </c>
      <c r="F178" s="224" t="s">
        <v>230</v>
      </c>
      <c r="G178" s="221"/>
      <c r="H178" s="225">
        <v>0.09</v>
      </c>
      <c r="I178" s="226"/>
      <c r="J178" s="221"/>
      <c r="K178" s="221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168</v>
      </c>
      <c r="AU178" s="231" t="s">
        <v>132</v>
      </c>
      <c r="AV178" s="13" t="s">
        <v>132</v>
      </c>
      <c r="AW178" s="13" t="s">
        <v>32</v>
      </c>
      <c r="AX178" s="13" t="s">
        <v>86</v>
      </c>
      <c r="AY178" s="231" t="s">
        <v>154</v>
      </c>
    </row>
    <row r="179" spans="1:65" s="2" customFormat="1" ht="24.2" customHeight="1">
      <c r="A179" s="34"/>
      <c r="B179" s="35"/>
      <c r="C179" s="208" t="s">
        <v>8</v>
      </c>
      <c r="D179" s="208" t="s">
        <v>157</v>
      </c>
      <c r="E179" s="209" t="s">
        <v>231</v>
      </c>
      <c r="F179" s="210" t="s">
        <v>232</v>
      </c>
      <c r="G179" s="211" t="s">
        <v>166</v>
      </c>
      <c r="H179" s="212">
        <v>8.32</v>
      </c>
      <c r="I179" s="213"/>
      <c r="J179" s="214">
        <f>ROUND(I179*H179,2)</f>
        <v>0</v>
      </c>
      <c r="K179" s="210" t="s">
        <v>161</v>
      </c>
      <c r="L179" s="37"/>
      <c r="M179" s="215" t="s">
        <v>1</v>
      </c>
      <c r="N179" s="216" t="s">
        <v>44</v>
      </c>
      <c r="O179" s="71"/>
      <c r="P179" s="217">
        <f>O179*H179</f>
        <v>0</v>
      </c>
      <c r="Q179" s="217">
        <v>0</v>
      </c>
      <c r="R179" s="217">
        <f>Q179*H179</f>
        <v>0</v>
      </c>
      <c r="S179" s="217">
        <v>0.09</v>
      </c>
      <c r="T179" s="218">
        <f>S179*H179</f>
        <v>0.74880000000000002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19" t="s">
        <v>162</v>
      </c>
      <c r="AT179" s="219" t="s">
        <v>157</v>
      </c>
      <c r="AU179" s="219" t="s">
        <v>132</v>
      </c>
      <c r="AY179" s="16" t="s">
        <v>154</v>
      </c>
      <c r="BE179" s="114">
        <f>IF(N179="základní",J179,0)</f>
        <v>0</v>
      </c>
      <c r="BF179" s="114">
        <f>IF(N179="snížená",J179,0)</f>
        <v>0</v>
      </c>
      <c r="BG179" s="114">
        <f>IF(N179="zákl. přenesená",J179,0)</f>
        <v>0</v>
      </c>
      <c r="BH179" s="114">
        <f>IF(N179="sníž. přenesená",J179,0)</f>
        <v>0</v>
      </c>
      <c r="BI179" s="114">
        <f>IF(N179="nulová",J179,0)</f>
        <v>0</v>
      </c>
      <c r="BJ179" s="16" t="s">
        <v>132</v>
      </c>
      <c r="BK179" s="114">
        <f>ROUND(I179*H179,2)</f>
        <v>0</v>
      </c>
      <c r="BL179" s="16" t="s">
        <v>162</v>
      </c>
      <c r="BM179" s="219" t="s">
        <v>233</v>
      </c>
    </row>
    <row r="180" spans="1:65" s="13" customFormat="1" ht="11.25">
      <c r="B180" s="220"/>
      <c r="C180" s="221"/>
      <c r="D180" s="222" t="s">
        <v>168</v>
      </c>
      <c r="E180" s="223" t="s">
        <v>1</v>
      </c>
      <c r="F180" s="224" t="s">
        <v>234</v>
      </c>
      <c r="G180" s="221"/>
      <c r="H180" s="225">
        <v>4.32</v>
      </c>
      <c r="I180" s="226"/>
      <c r="J180" s="221"/>
      <c r="K180" s="221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168</v>
      </c>
      <c r="AU180" s="231" t="s">
        <v>132</v>
      </c>
      <c r="AV180" s="13" t="s">
        <v>132</v>
      </c>
      <c r="AW180" s="13" t="s">
        <v>32</v>
      </c>
      <c r="AX180" s="13" t="s">
        <v>78</v>
      </c>
      <c r="AY180" s="231" t="s">
        <v>154</v>
      </c>
    </row>
    <row r="181" spans="1:65" s="13" customFormat="1" ht="11.25">
      <c r="B181" s="220"/>
      <c r="C181" s="221"/>
      <c r="D181" s="222" t="s">
        <v>168</v>
      </c>
      <c r="E181" s="223" t="s">
        <v>1</v>
      </c>
      <c r="F181" s="224" t="s">
        <v>235</v>
      </c>
      <c r="G181" s="221"/>
      <c r="H181" s="225">
        <v>4</v>
      </c>
      <c r="I181" s="226"/>
      <c r="J181" s="221"/>
      <c r="K181" s="221"/>
      <c r="L181" s="227"/>
      <c r="M181" s="228"/>
      <c r="N181" s="229"/>
      <c r="O181" s="229"/>
      <c r="P181" s="229"/>
      <c r="Q181" s="229"/>
      <c r="R181" s="229"/>
      <c r="S181" s="229"/>
      <c r="T181" s="230"/>
      <c r="AT181" s="231" t="s">
        <v>168</v>
      </c>
      <c r="AU181" s="231" t="s">
        <v>132</v>
      </c>
      <c r="AV181" s="13" t="s">
        <v>132</v>
      </c>
      <c r="AW181" s="13" t="s">
        <v>32</v>
      </c>
      <c r="AX181" s="13" t="s">
        <v>78</v>
      </c>
      <c r="AY181" s="231" t="s">
        <v>154</v>
      </c>
    </row>
    <row r="182" spans="1:65" s="14" customFormat="1" ht="11.25">
      <c r="B182" s="232"/>
      <c r="C182" s="233"/>
      <c r="D182" s="222" t="s">
        <v>168</v>
      </c>
      <c r="E182" s="234" t="s">
        <v>1</v>
      </c>
      <c r="F182" s="235" t="s">
        <v>186</v>
      </c>
      <c r="G182" s="233"/>
      <c r="H182" s="236">
        <v>8.32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AT182" s="242" t="s">
        <v>168</v>
      </c>
      <c r="AU182" s="242" t="s">
        <v>132</v>
      </c>
      <c r="AV182" s="14" t="s">
        <v>162</v>
      </c>
      <c r="AW182" s="14" t="s">
        <v>32</v>
      </c>
      <c r="AX182" s="14" t="s">
        <v>86</v>
      </c>
      <c r="AY182" s="242" t="s">
        <v>154</v>
      </c>
    </row>
    <row r="183" spans="1:65" s="2" customFormat="1" ht="33" customHeight="1">
      <c r="A183" s="34"/>
      <c r="B183" s="35"/>
      <c r="C183" s="208" t="s">
        <v>236</v>
      </c>
      <c r="D183" s="208" t="s">
        <v>157</v>
      </c>
      <c r="E183" s="209" t="s">
        <v>237</v>
      </c>
      <c r="F183" s="210" t="s">
        <v>238</v>
      </c>
      <c r="G183" s="211" t="s">
        <v>203</v>
      </c>
      <c r="H183" s="212">
        <v>0.09</v>
      </c>
      <c r="I183" s="213"/>
      <c r="J183" s="214">
        <f>ROUND(I183*H183,2)</f>
        <v>0</v>
      </c>
      <c r="K183" s="210" t="s">
        <v>161</v>
      </c>
      <c r="L183" s="37"/>
      <c r="M183" s="215" t="s">
        <v>1</v>
      </c>
      <c r="N183" s="216" t="s">
        <v>44</v>
      </c>
      <c r="O183" s="71"/>
      <c r="P183" s="217">
        <f>O183*H183</f>
        <v>0</v>
      </c>
      <c r="Q183" s="217">
        <v>0</v>
      </c>
      <c r="R183" s="217">
        <f>Q183*H183</f>
        <v>0</v>
      </c>
      <c r="S183" s="217">
        <v>2.9000000000000005E-2</v>
      </c>
      <c r="T183" s="218">
        <f>S183*H183</f>
        <v>2.6100000000000003E-3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19" t="s">
        <v>162</v>
      </c>
      <c r="AT183" s="219" t="s">
        <v>157</v>
      </c>
      <c r="AU183" s="219" t="s">
        <v>132</v>
      </c>
      <c r="AY183" s="16" t="s">
        <v>154</v>
      </c>
      <c r="BE183" s="114">
        <f>IF(N183="základní",J183,0)</f>
        <v>0</v>
      </c>
      <c r="BF183" s="114">
        <f>IF(N183="snížená",J183,0)</f>
        <v>0</v>
      </c>
      <c r="BG183" s="114">
        <f>IF(N183="zákl. přenesená",J183,0)</f>
        <v>0</v>
      </c>
      <c r="BH183" s="114">
        <f>IF(N183="sníž. přenesená",J183,0)</f>
        <v>0</v>
      </c>
      <c r="BI183" s="114">
        <f>IF(N183="nulová",J183,0)</f>
        <v>0</v>
      </c>
      <c r="BJ183" s="16" t="s">
        <v>132</v>
      </c>
      <c r="BK183" s="114">
        <f>ROUND(I183*H183,2)</f>
        <v>0</v>
      </c>
      <c r="BL183" s="16" t="s">
        <v>162</v>
      </c>
      <c r="BM183" s="219" t="s">
        <v>239</v>
      </c>
    </row>
    <row r="184" spans="1:65" s="2" customFormat="1" ht="24.2" customHeight="1">
      <c r="A184" s="34"/>
      <c r="B184" s="35"/>
      <c r="C184" s="208" t="s">
        <v>240</v>
      </c>
      <c r="D184" s="208" t="s">
        <v>157</v>
      </c>
      <c r="E184" s="209" t="s">
        <v>241</v>
      </c>
      <c r="F184" s="210" t="s">
        <v>242</v>
      </c>
      <c r="G184" s="211" t="s">
        <v>166</v>
      </c>
      <c r="H184" s="212">
        <v>8.32</v>
      </c>
      <c r="I184" s="213"/>
      <c r="J184" s="214">
        <f>ROUND(I184*H184,2)</f>
        <v>0</v>
      </c>
      <c r="K184" s="210" t="s">
        <v>161</v>
      </c>
      <c r="L184" s="37"/>
      <c r="M184" s="215" t="s">
        <v>1</v>
      </c>
      <c r="N184" s="216" t="s">
        <v>44</v>
      </c>
      <c r="O184" s="71"/>
      <c r="P184" s="217">
        <f>O184*H184</f>
        <v>0</v>
      </c>
      <c r="Q184" s="217">
        <v>0</v>
      </c>
      <c r="R184" s="217">
        <f>Q184*H184</f>
        <v>0</v>
      </c>
      <c r="S184" s="217">
        <v>3.5000000000000003E-2</v>
      </c>
      <c r="T184" s="218">
        <f>S184*H184</f>
        <v>0.29120000000000001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19" t="s">
        <v>162</v>
      </c>
      <c r="AT184" s="219" t="s">
        <v>157</v>
      </c>
      <c r="AU184" s="219" t="s">
        <v>132</v>
      </c>
      <c r="AY184" s="16" t="s">
        <v>154</v>
      </c>
      <c r="BE184" s="114">
        <f>IF(N184="základní",J184,0)</f>
        <v>0</v>
      </c>
      <c r="BF184" s="114">
        <f>IF(N184="snížená",J184,0)</f>
        <v>0</v>
      </c>
      <c r="BG184" s="114">
        <f>IF(N184="zákl. přenesená",J184,0)</f>
        <v>0</v>
      </c>
      <c r="BH184" s="114">
        <f>IF(N184="sníž. přenesená",J184,0)</f>
        <v>0</v>
      </c>
      <c r="BI184" s="114">
        <f>IF(N184="nulová",J184,0)</f>
        <v>0</v>
      </c>
      <c r="BJ184" s="16" t="s">
        <v>132</v>
      </c>
      <c r="BK184" s="114">
        <f>ROUND(I184*H184,2)</f>
        <v>0</v>
      </c>
      <c r="BL184" s="16" t="s">
        <v>162</v>
      </c>
      <c r="BM184" s="219" t="s">
        <v>243</v>
      </c>
    </row>
    <row r="185" spans="1:65" s="13" customFormat="1" ht="11.25">
      <c r="B185" s="220"/>
      <c r="C185" s="221"/>
      <c r="D185" s="222" t="s">
        <v>168</v>
      </c>
      <c r="E185" s="223" t="s">
        <v>1</v>
      </c>
      <c r="F185" s="224" t="s">
        <v>234</v>
      </c>
      <c r="G185" s="221"/>
      <c r="H185" s="225">
        <v>4.32</v>
      </c>
      <c r="I185" s="226"/>
      <c r="J185" s="221"/>
      <c r="K185" s="221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168</v>
      </c>
      <c r="AU185" s="231" t="s">
        <v>132</v>
      </c>
      <c r="AV185" s="13" t="s">
        <v>132</v>
      </c>
      <c r="AW185" s="13" t="s">
        <v>32</v>
      </c>
      <c r="AX185" s="13" t="s">
        <v>78</v>
      </c>
      <c r="AY185" s="231" t="s">
        <v>154</v>
      </c>
    </row>
    <row r="186" spans="1:65" s="13" customFormat="1" ht="11.25">
      <c r="B186" s="220"/>
      <c r="C186" s="221"/>
      <c r="D186" s="222" t="s">
        <v>168</v>
      </c>
      <c r="E186" s="223" t="s">
        <v>1</v>
      </c>
      <c r="F186" s="224" t="s">
        <v>235</v>
      </c>
      <c r="G186" s="221"/>
      <c r="H186" s="225">
        <v>4</v>
      </c>
      <c r="I186" s="226"/>
      <c r="J186" s="221"/>
      <c r="K186" s="221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168</v>
      </c>
      <c r="AU186" s="231" t="s">
        <v>132</v>
      </c>
      <c r="AV186" s="13" t="s">
        <v>132</v>
      </c>
      <c r="AW186" s="13" t="s">
        <v>32</v>
      </c>
      <c r="AX186" s="13" t="s">
        <v>78</v>
      </c>
      <c r="AY186" s="231" t="s">
        <v>154</v>
      </c>
    </row>
    <row r="187" spans="1:65" s="14" customFormat="1" ht="11.25">
      <c r="B187" s="232"/>
      <c r="C187" s="233"/>
      <c r="D187" s="222" t="s">
        <v>168</v>
      </c>
      <c r="E187" s="234" t="s">
        <v>1</v>
      </c>
      <c r="F187" s="235" t="s">
        <v>186</v>
      </c>
      <c r="G187" s="233"/>
      <c r="H187" s="236">
        <v>8.32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AT187" s="242" t="s">
        <v>168</v>
      </c>
      <c r="AU187" s="242" t="s">
        <v>132</v>
      </c>
      <c r="AV187" s="14" t="s">
        <v>162</v>
      </c>
      <c r="AW187" s="14" t="s">
        <v>32</v>
      </c>
      <c r="AX187" s="14" t="s">
        <v>86</v>
      </c>
      <c r="AY187" s="242" t="s">
        <v>154</v>
      </c>
    </row>
    <row r="188" spans="1:65" s="2" customFormat="1" ht="16.5" customHeight="1">
      <c r="A188" s="34"/>
      <c r="B188" s="35"/>
      <c r="C188" s="208" t="s">
        <v>244</v>
      </c>
      <c r="D188" s="208" t="s">
        <v>157</v>
      </c>
      <c r="E188" s="209" t="s">
        <v>245</v>
      </c>
      <c r="F188" s="210" t="s">
        <v>246</v>
      </c>
      <c r="G188" s="211" t="s">
        <v>172</v>
      </c>
      <c r="H188" s="212">
        <v>5</v>
      </c>
      <c r="I188" s="213"/>
      <c r="J188" s="214">
        <f>ROUND(I188*H188,2)</f>
        <v>0</v>
      </c>
      <c r="K188" s="210" t="s">
        <v>161</v>
      </c>
      <c r="L188" s="37"/>
      <c r="M188" s="215" t="s">
        <v>1</v>
      </c>
      <c r="N188" s="216" t="s">
        <v>44</v>
      </c>
      <c r="O188" s="71"/>
      <c r="P188" s="217">
        <f>O188*H188</f>
        <v>0</v>
      </c>
      <c r="Q188" s="217">
        <v>0</v>
      </c>
      <c r="R188" s="217">
        <f>Q188*H188</f>
        <v>0</v>
      </c>
      <c r="S188" s="217">
        <v>8.9999999999999993E-3</v>
      </c>
      <c r="T188" s="218">
        <f>S188*H188</f>
        <v>4.4999999999999998E-2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19" t="s">
        <v>162</v>
      </c>
      <c r="AT188" s="219" t="s">
        <v>157</v>
      </c>
      <c r="AU188" s="219" t="s">
        <v>132</v>
      </c>
      <c r="AY188" s="16" t="s">
        <v>154</v>
      </c>
      <c r="BE188" s="114">
        <f>IF(N188="základní",J188,0)</f>
        <v>0</v>
      </c>
      <c r="BF188" s="114">
        <f>IF(N188="snížená",J188,0)</f>
        <v>0</v>
      </c>
      <c r="BG188" s="114">
        <f>IF(N188="zákl. přenesená",J188,0)</f>
        <v>0</v>
      </c>
      <c r="BH188" s="114">
        <f>IF(N188="sníž. přenesená",J188,0)</f>
        <v>0</v>
      </c>
      <c r="BI188" s="114">
        <f>IF(N188="nulová",J188,0)</f>
        <v>0</v>
      </c>
      <c r="BJ188" s="16" t="s">
        <v>132</v>
      </c>
      <c r="BK188" s="114">
        <f>ROUND(I188*H188,2)</f>
        <v>0</v>
      </c>
      <c r="BL188" s="16" t="s">
        <v>162</v>
      </c>
      <c r="BM188" s="219" t="s">
        <v>247</v>
      </c>
    </row>
    <row r="189" spans="1:65" s="13" customFormat="1" ht="11.25">
      <c r="B189" s="220"/>
      <c r="C189" s="221"/>
      <c r="D189" s="222" t="s">
        <v>168</v>
      </c>
      <c r="E189" s="223" t="s">
        <v>1</v>
      </c>
      <c r="F189" s="224" t="s">
        <v>248</v>
      </c>
      <c r="G189" s="221"/>
      <c r="H189" s="225">
        <v>5</v>
      </c>
      <c r="I189" s="226"/>
      <c r="J189" s="221"/>
      <c r="K189" s="221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168</v>
      </c>
      <c r="AU189" s="231" t="s">
        <v>132</v>
      </c>
      <c r="AV189" s="13" t="s">
        <v>132</v>
      </c>
      <c r="AW189" s="13" t="s">
        <v>32</v>
      </c>
      <c r="AX189" s="13" t="s">
        <v>86</v>
      </c>
      <c r="AY189" s="231" t="s">
        <v>154</v>
      </c>
    </row>
    <row r="190" spans="1:65" s="2" customFormat="1" ht="21.75" customHeight="1">
      <c r="A190" s="34"/>
      <c r="B190" s="35"/>
      <c r="C190" s="208" t="s">
        <v>249</v>
      </c>
      <c r="D190" s="208" t="s">
        <v>157</v>
      </c>
      <c r="E190" s="209" t="s">
        <v>250</v>
      </c>
      <c r="F190" s="210" t="s">
        <v>251</v>
      </c>
      <c r="G190" s="211" t="s">
        <v>166</v>
      </c>
      <c r="H190" s="212">
        <v>1.4</v>
      </c>
      <c r="I190" s="213"/>
      <c r="J190" s="214">
        <f>ROUND(I190*H190,2)</f>
        <v>0</v>
      </c>
      <c r="K190" s="210" t="s">
        <v>161</v>
      </c>
      <c r="L190" s="37"/>
      <c r="M190" s="215" t="s">
        <v>1</v>
      </c>
      <c r="N190" s="216" t="s">
        <v>44</v>
      </c>
      <c r="O190" s="71"/>
      <c r="P190" s="217">
        <f>O190*H190</f>
        <v>0</v>
      </c>
      <c r="Q190" s="217">
        <v>0</v>
      </c>
      <c r="R190" s="217">
        <f>Q190*H190</f>
        <v>0</v>
      </c>
      <c r="S190" s="217">
        <v>8.7999999999999981E-2</v>
      </c>
      <c r="T190" s="218">
        <f>S190*H190</f>
        <v>0.12319999999999996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19" t="s">
        <v>162</v>
      </c>
      <c r="AT190" s="219" t="s">
        <v>157</v>
      </c>
      <c r="AU190" s="219" t="s">
        <v>132</v>
      </c>
      <c r="AY190" s="16" t="s">
        <v>154</v>
      </c>
      <c r="BE190" s="114">
        <f>IF(N190="základní",J190,0)</f>
        <v>0</v>
      </c>
      <c r="BF190" s="114">
        <f>IF(N190="snížená",J190,0)</f>
        <v>0</v>
      </c>
      <c r="BG190" s="114">
        <f>IF(N190="zákl. přenesená",J190,0)</f>
        <v>0</v>
      </c>
      <c r="BH190" s="114">
        <f>IF(N190="sníž. přenesená",J190,0)</f>
        <v>0</v>
      </c>
      <c r="BI190" s="114">
        <f>IF(N190="nulová",J190,0)</f>
        <v>0</v>
      </c>
      <c r="BJ190" s="16" t="s">
        <v>132</v>
      </c>
      <c r="BK190" s="114">
        <f>ROUND(I190*H190,2)</f>
        <v>0</v>
      </c>
      <c r="BL190" s="16" t="s">
        <v>162</v>
      </c>
      <c r="BM190" s="219" t="s">
        <v>252</v>
      </c>
    </row>
    <row r="191" spans="1:65" s="13" customFormat="1" ht="11.25">
      <c r="B191" s="220"/>
      <c r="C191" s="221"/>
      <c r="D191" s="222" t="s">
        <v>168</v>
      </c>
      <c r="E191" s="223" t="s">
        <v>1</v>
      </c>
      <c r="F191" s="224" t="s">
        <v>253</v>
      </c>
      <c r="G191" s="221"/>
      <c r="H191" s="225">
        <v>1.4</v>
      </c>
      <c r="I191" s="226"/>
      <c r="J191" s="221"/>
      <c r="K191" s="221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168</v>
      </c>
      <c r="AU191" s="231" t="s">
        <v>132</v>
      </c>
      <c r="AV191" s="13" t="s">
        <v>132</v>
      </c>
      <c r="AW191" s="13" t="s">
        <v>32</v>
      </c>
      <c r="AX191" s="13" t="s">
        <v>86</v>
      </c>
      <c r="AY191" s="231" t="s">
        <v>154</v>
      </c>
    </row>
    <row r="192" spans="1:65" s="2" customFormat="1" ht="24.2" customHeight="1">
      <c r="A192" s="34"/>
      <c r="B192" s="35"/>
      <c r="C192" s="208" t="s">
        <v>254</v>
      </c>
      <c r="D192" s="208" t="s">
        <v>157</v>
      </c>
      <c r="E192" s="209" t="s">
        <v>255</v>
      </c>
      <c r="F192" s="210" t="s">
        <v>256</v>
      </c>
      <c r="G192" s="211" t="s">
        <v>172</v>
      </c>
      <c r="H192" s="212">
        <v>5</v>
      </c>
      <c r="I192" s="213"/>
      <c r="J192" s="214">
        <f>ROUND(I192*H192,2)</f>
        <v>0</v>
      </c>
      <c r="K192" s="210" t="s">
        <v>161</v>
      </c>
      <c r="L192" s="37"/>
      <c r="M192" s="215" t="s">
        <v>1</v>
      </c>
      <c r="N192" s="216" t="s">
        <v>44</v>
      </c>
      <c r="O192" s="71"/>
      <c r="P192" s="217">
        <f>O192*H192</f>
        <v>0</v>
      </c>
      <c r="Q192" s="217">
        <v>0</v>
      </c>
      <c r="R192" s="217">
        <f>Q192*H192</f>
        <v>0</v>
      </c>
      <c r="S192" s="217">
        <v>1.7999999999999999E-2</v>
      </c>
      <c r="T192" s="218">
        <f>S192*H192</f>
        <v>0.09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19" t="s">
        <v>162</v>
      </c>
      <c r="AT192" s="219" t="s">
        <v>157</v>
      </c>
      <c r="AU192" s="219" t="s">
        <v>132</v>
      </c>
      <c r="AY192" s="16" t="s">
        <v>154</v>
      </c>
      <c r="BE192" s="114">
        <f>IF(N192="základní",J192,0)</f>
        <v>0</v>
      </c>
      <c r="BF192" s="114">
        <f>IF(N192="snížená",J192,0)</f>
        <v>0</v>
      </c>
      <c r="BG192" s="114">
        <f>IF(N192="zákl. přenesená",J192,0)</f>
        <v>0</v>
      </c>
      <c r="BH192" s="114">
        <f>IF(N192="sníž. přenesená",J192,0)</f>
        <v>0</v>
      </c>
      <c r="BI192" s="114">
        <f>IF(N192="nulová",J192,0)</f>
        <v>0</v>
      </c>
      <c r="BJ192" s="16" t="s">
        <v>132</v>
      </c>
      <c r="BK192" s="114">
        <f>ROUND(I192*H192,2)</f>
        <v>0</v>
      </c>
      <c r="BL192" s="16" t="s">
        <v>162</v>
      </c>
      <c r="BM192" s="219" t="s">
        <v>257</v>
      </c>
    </row>
    <row r="193" spans="1:65" s="2" customFormat="1" ht="24.2" customHeight="1">
      <c r="A193" s="34"/>
      <c r="B193" s="35"/>
      <c r="C193" s="208" t="s">
        <v>7</v>
      </c>
      <c r="D193" s="208" t="s">
        <v>157</v>
      </c>
      <c r="E193" s="209" t="s">
        <v>258</v>
      </c>
      <c r="F193" s="210" t="s">
        <v>259</v>
      </c>
      <c r="G193" s="211" t="s">
        <v>172</v>
      </c>
      <c r="H193" s="212">
        <v>3</v>
      </c>
      <c r="I193" s="213"/>
      <c r="J193" s="214">
        <f>ROUND(I193*H193,2)</f>
        <v>0</v>
      </c>
      <c r="K193" s="210" t="s">
        <v>161</v>
      </c>
      <c r="L193" s="37"/>
      <c r="M193" s="215" t="s">
        <v>1</v>
      </c>
      <c r="N193" s="216" t="s">
        <v>44</v>
      </c>
      <c r="O193" s="71"/>
      <c r="P193" s="217">
        <f>O193*H193</f>
        <v>0</v>
      </c>
      <c r="Q193" s="217">
        <v>1.0000000000000001E-5</v>
      </c>
      <c r="R193" s="217">
        <f>Q193*H193</f>
        <v>3.0000000000000004E-5</v>
      </c>
      <c r="S193" s="217">
        <v>0</v>
      </c>
      <c r="T193" s="21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19" t="s">
        <v>162</v>
      </c>
      <c r="AT193" s="219" t="s">
        <v>157</v>
      </c>
      <c r="AU193" s="219" t="s">
        <v>132</v>
      </c>
      <c r="AY193" s="16" t="s">
        <v>154</v>
      </c>
      <c r="BE193" s="114">
        <f>IF(N193="základní",J193,0)</f>
        <v>0</v>
      </c>
      <c r="BF193" s="114">
        <f>IF(N193="snížená",J193,0)</f>
        <v>0</v>
      </c>
      <c r="BG193" s="114">
        <f>IF(N193="zákl. přenesená",J193,0)</f>
        <v>0</v>
      </c>
      <c r="BH193" s="114">
        <f>IF(N193="sníž. přenesená",J193,0)</f>
        <v>0</v>
      </c>
      <c r="BI193" s="114">
        <f>IF(N193="nulová",J193,0)</f>
        <v>0</v>
      </c>
      <c r="BJ193" s="16" t="s">
        <v>132</v>
      </c>
      <c r="BK193" s="114">
        <f>ROUND(I193*H193,2)</f>
        <v>0</v>
      </c>
      <c r="BL193" s="16" t="s">
        <v>162</v>
      </c>
      <c r="BM193" s="219" t="s">
        <v>260</v>
      </c>
    </row>
    <row r="194" spans="1:65" s="2" customFormat="1" ht="37.9" customHeight="1">
      <c r="A194" s="34"/>
      <c r="B194" s="35"/>
      <c r="C194" s="208" t="s">
        <v>261</v>
      </c>
      <c r="D194" s="208" t="s">
        <v>157</v>
      </c>
      <c r="E194" s="209" t="s">
        <v>262</v>
      </c>
      <c r="F194" s="210" t="s">
        <v>263</v>
      </c>
      <c r="G194" s="211" t="s">
        <v>166</v>
      </c>
      <c r="H194" s="212">
        <v>23.5</v>
      </c>
      <c r="I194" s="213"/>
      <c r="J194" s="214">
        <f>ROUND(I194*H194,2)</f>
        <v>0</v>
      </c>
      <c r="K194" s="210" t="s">
        <v>161</v>
      </c>
      <c r="L194" s="37"/>
      <c r="M194" s="215" t="s">
        <v>1</v>
      </c>
      <c r="N194" s="216" t="s">
        <v>44</v>
      </c>
      <c r="O194" s="71"/>
      <c r="P194" s="217">
        <f>O194*H194</f>
        <v>0</v>
      </c>
      <c r="Q194" s="217">
        <v>0</v>
      </c>
      <c r="R194" s="217">
        <f>Q194*H194</f>
        <v>0</v>
      </c>
      <c r="S194" s="217">
        <v>4.5999999999999999E-2</v>
      </c>
      <c r="T194" s="218">
        <f>S194*H194</f>
        <v>1.081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19" t="s">
        <v>162</v>
      </c>
      <c r="AT194" s="219" t="s">
        <v>157</v>
      </c>
      <c r="AU194" s="219" t="s">
        <v>132</v>
      </c>
      <c r="AY194" s="16" t="s">
        <v>154</v>
      </c>
      <c r="BE194" s="114">
        <f>IF(N194="základní",J194,0)</f>
        <v>0</v>
      </c>
      <c r="BF194" s="114">
        <f>IF(N194="snížená",J194,0)</f>
        <v>0</v>
      </c>
      <c r="BG194" s="114">
        <f>IF(N194="zákl. přenesená",J194,0)</f>
        <v>0</v>
      </c>
      <c r="BH194" s="114">
        <f>IF(N194="sníž. přenesená",J194,0)</f>
        <v>0</v>
      </c>
      <c r="BI194" s="114">
        <f>IF(N194="nulová",J194,0)</f>
        <v>0</v>
      </c>
      <c r="BJ194" s="16" t="s">
        <v>132</v>
      </c>
      <c r="BK194" s="114">
        <f>ROUND(I194*H194,2)</f>
        <v>0</v>
      </c>
      <c r="BL194" s="16" t="s">
        <v>162</v>
      </c>
      <c r="BM194" s="219" t="s">
        <v>264</v>
      </c>
    </row>
    <row r="195" spans="1:65" s="13" customFormat="1" ht="11.25">
      <c r="B195" s="220"/>
      <c r="C195" s="221"/>
      <c r="D195" s="222" t="s">
        <v>168</v>
      </c>
      <c r="E195" s="223" t="s">
        <v>1</v>
      </c>
      <c r="F195" s="224" t="s">
        <v>265</v>
      </c>
      <c r="G195" s="221"/>
      <c r="H195" s="225">
        <v>23.5</v>
      </c>
      <c r="I195" s="226"/>
      <c r="J195" s="221"/>
      <c r="K195" s="221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168</v>
      </c>
      <c r="AU195" s="231" t="s">
        <v>132</v>
      </c>
      <c r="AV195" s="13" t="s">
        <v>132</v>
      </c>
      <c r="AW195" s="13" t="s">
        <v>32</v>
      </c>
      <c r="AX195" s="13" t="s">
        <v>86</v>
      </c>
      <c r="AY195" s="231" t="s">
        <v>154</v>
      </c>
    </row>
    <row r="196" spans="1:65" s="2" customFormat="1" ht="24.2" customHeight="1">
      <c r="A196" s="34"/>
      <c r="B196" s="35"/>
      <c r="C196" s="208" t="s">
        <v>266</v>
      </c>
      <c r="D196" s="208" t="s">
        <v>157</v>
      </c>
      <c r="E196" s="209" t="s">
        <v>267</v>
      </c>
      <c r="F196" s="210" t="s">
        <v>268</v>
      </c>
      <c r="G196" s="211" t="s">
        <v>166</v>
      </c>
      <c r="H196" s="212">
        <v>21.5</v>
      </c>
      <c r="I196" s="213"/>
      <c r="J196" s="214">
        <f>ROUND(I196*H196,2)</f>
        <v>0</v>
      </c>
      <c r="K196" s="210" t="s">
        <v>161</v>
      </c>
      <c r="L196" s="37"/>
      <c r="M196" s="215" t="s">
        <v>1</v>
      </c>
      <c r="N196" s="216" t="s">
        <v>44</v>
      </c>
      <c r="O196" s="71"/>
      <c r="P196" s="217">
        <f>O196*H196</f>
        <v>0</v>
      </c>
      <c r="Q196" s="217">
        <v>0</v>
      </c>
      <c r="R196" s="217">
        <f>Q196*H196</f>
        <v>0</v>
      </c>
      <c r="S196" s="217">
        <v>6.8000000000000005E-2</v>
      </c>
      <c r="T196" s="218">
        <f>S196*H196</f>
        <v>1.4620000000000002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19" t="s">
        <v>162</v>
      </c>
      <c r="AT196" s="219" t="s">
        <v>157</v>
      </c>
      <c r="AU196" s="219" t="s">
        <v>132</v>
      </c>
      <c r="AY196" s="16" t="s">
        <v>154</v>
      </c>
      <c r="BE196" s="114">
        <f>IF(N196="základní",J196,0)</f>
        <v>0</v>
      </c>
      <c r="BF196" s="114">
        <f>IF(N196="snížená",J196,0)</f>
        <v>0</v>
      </c>
      <c r="BG196" s="114">
        <f>IF(N196="zákl. přenesená",J196,0)</f>
        <v>0</v>
      </c>
      <c r="BH196" s="114">
        <f>IF(N196="sníž. přenesená",J196,0)</f>
        <v>0</v>
      </c>
      <c r="BI196" s="114">
        <f>IF(N196="nulová",J196,0)</f>
        <v>0</v>
      </c>
      <c r="BJ196" s="16" t="s">
        <v>132</v>
      </c>
      <c r="BK196" s="114">
        <f>ROUND(I196*H196,2)</f>
        <v>0</v>
      </c>
      <c r="BL196" s="16" t="s">
        <v>162</v>
      </c>
      <c r="BM196" s="219" t="s">
        <v>269</v>
      </c>
    </row>
    <row r="197" spans="1:65" s="13" customFormat="1" ht="11.25">
      <c r="B197" s="220"/>
      <c r="C197" s="221"/>
      <c r="D197" s="222" t="s">
        <v>168</v>
      </c>
      <c r="E197" s="223" t="s">
        <v>1</v>
      </c>
      <c r="F197" s="224" t="s">
        <v>270</v>
      </c>
      <c r="G197" s="221"/>
      <c r="H197" s="225">
        <v>21.5</v>
      </c>
      <c r="I197" s="226"/>
      <c r="J197" s="221"/>
      <c r="K197" s="221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168</v>
      </c>
      <c r="AU197" s="231" t="s">
        <v>132</v>
      </c>
      <c r="AV197" s="13" t="s">
        <v>132</v>
      </c>
      <c r="AW197" s="13" t="s">
        <v>32</v>
      </c>
      <c r="AX197" s="13" t="s">
        <v>86</v>
      </c>
      <c r="AY197" s="231" t="s">
        <v>154</v>
      </c>
    </row>
    <row r="198" spans="1:65" s="2" customFormat="1" ht="21.75" customHeight="1">
      <c r="A198" s="34"/>
      <c r="B198" s="35"/>
      <c r="C198" s="208" t="s">
        <v>271</v>
      </c>
      <c r="D198" s="208" t="s">
        <v>157</v>
      </c>
      <c r="E198" s="209" t="s">
        <v>272</v>
      </c>
      <c r="F198" s="210" t="s">
        <v>273</v>
      </c>
      <c r="G198" s="211" t="s">
        <v>166</v>
      </c>
      <c r="H198" s="212">
        <v>1.5</v>
      </c>
      <c r="I198" s="213"/>
      <c r="J198" s="214">
        <f>ROUND(I198*H198,2)</f>
        <v>0</v>
      </c>
      <c r="K198" s="210" t="s">
        <v>1</v>
      </c>
      <c r="L198" s="37"/>
      <c r="M198" s="215" t="s">
        <v>1</v>
      </c>
      <c r="N198" s="216" t="s">
        <v>44</v>
      </c>
      <c r="O198" s="71"/>
      <c r="P198" s="217">
        <f>O198*H198</f>
        <v>0</v>
      </c>
      <c r="Q198" s="217">
        <v>0</v>
      </c>
      <c r="R198" s="217">
        <f>Q198*H198</f>
        <v>0</v>
      </c>
      <c r="S198" s="217">
        <v>0.26100000000000007</v>
      </c>
      <c r="T198" s="218">
        <f>S198*H198</f>
        <v>0.39150000000000007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19" t="s">
        <v>162</v>
      </c>
      <c r="AT198" s="219" t="s">
        <v>157</v>
      </c>
      <c r="AU198" s="219" t="s">
        <v>132</v>
      </c>
      <c r="AY198" s="16" t="s">
        <v>154</v>
      </c>
      <c r="BE198" s="114">
        <f>IF(N198="základní",J198,0)</f>
        <v>0</v>
      </c>
      <c r="BF198" s="114">
        <f>IF(N198="snížená",J198,0)</f>
        <v>0</v>
      </c>
      <c r="BG198" s="114">
        <f>IF(N198="zákl. přenesená",J198,0)</f>
        <v>0</v>
      </c>
      <c r="BH198" s="114">
        <f>IF(N198="sníž. přenesená",J198,0)</f>
        <v>0</v>
      </c>
      <c r="BI198" s="114">
        <f>IF(N198="nulová",J198,0)</f>
        <v>0</v>
      </c>
      <c r="BJ198" s="16" t="s">
        <v>132</v>
      </c>
      <c r="BK198" s="114">
        <f>ROUND(I198*H198,2)</f>
        <v>0</v>
      </c>
      <c r="BL198" s="16" t="s">
        <v>162</v>
      </c>
      <c r="BM198" s="219" t="s">
        <v>274</v>
      </c>
    </row>
    <row r="199" spans="1:65" s="13" customFormat="1" ht="11.25">
      <c r="B199" s="220"/>
      <c r="C199" s="221"/>
      <c r="D199" s="222" t="s">
        <v>168</v>
      </c>
      <c r="E199" s="223" t="s">
        <v>1</v>
      </c>
      <c r="F199" s="224" t="s">
        <v>275</v>
      </c>
      <c r="G199" s="221"/>
      <c r="H199" s="225">
        <v>1.5</v>
      </c>
      <c r="I199" s="226"/>
      <c r="J199" s="221"/>
      <c r="K199" s="221"/>
      <c r="L199" s="227"/>
      <c r="M199" s="228"/>
      <c r="N199" s="229"/>
      <c r="O199" s="229"/>
      <c r="P199" s="229"/>
      <c r="Q199" s="229"/>
      <c r="R199" s="229"/>
      <c r="S199" s="229"/>
      <c r="T199" s="230"/>
      <c r="AT199" s="231" t="s">
        <v>168</v>
      </c>
      <c r="AU199" s="231" t="s">
        <v>132</v>
      </c>
      <c r="AV199" s="13" t="s">
        <v>132</v>
      </c>
      <c r="AW199" s="13" t="s">
        <v>32</v>
      </c>
      <c r="AX199" s="13" t="s">
        <v>86</v>
      </c>
      <c r="AY199" s="231" t="s">
        <v>154</v>
      </c>
    </row>
    <row r="200" spans="1:65" s="2" customFormat="1" ht="16.5" customHeight="1">
      <c r="A200" s="34"/>
      <c r="B200" s="35"/>
      <c r="C200" s="208" t="s">
        <v>276</v>
      </c>
      <c r="D200" s="208" t="s">
        <v>157</v>
      </c>
      <c r="E200" s="209" t="s">
        <v>277</v>
      </c>
      <c r="F200" s="210" t="s">
        <v>278</v>
      </c>
      <c r="G200" s="211" t="s">
        <v>160</v>
      </c>
      <c r="H200" s="212">
        <v>6</v>
      </c>
      <c r="I200" s="213"/>
      <c r="J200" s="214">
        <f>ROUND(I200*H200,2)</f>
        <v>0</v>
      </c>
      <c r="K200" s="210" t="s">
        <v>1</v>
      </c>
      <c r="L200" s="37"/>
      <c r="M200" s="215" t="s">
        <v>1</v>
      </c>
      <c r="N200" s="216" t="s">
        <v>44</v>
      </c>
      <c r="O200" s="71"/>
      <c r="P200" s="217">
        <f>O200*H200</f>
        <v>0</v>
      </c>
      <c r="Q200" s="217">
        <v>0</v>
      </c>
      <c r="R200" s="217">
        <f>Q200*H200</f>
        <v>0</v>
      </c>
      <c r="S200" s="217">
        <v>5.0000000000000001E-3</v>
      </c>
      <c r="T200" s="218">
        <f>S200*H200</f>
        <v>0.03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9" t="s">
        <v>162</v>
      </c>
      <c r="AT200" s="219" t="s">
        <v>157</v>
      </c>
      <c r="AU200" s="219" t="s">
        <v>132</v>
      </c>
      <c r="AY200" s="16" t="s">
        <v>154</v>
      </c>
      <c r="BE200" s="114">
        <f>IF(N200="základní",J200,0)</f>
        <v>0</v>
      </c>
      <c r="BF200" s="114">
        <f>IF(N200="snížená",J200,0)</f>
        <v>0</v>
      </c>
      <c r="BG200" s="114">
        <f>IF(N200="zákl. přenesená",J200,0)</f>
        <v>0</v>
      </c>
      <c r="BH200" s="114">
        <f>IF(N200="sníž. přenesená",J200,0)</f>
        <v>0</v>
      </c>
      <c r="BI200" s="114">
        <f>IF(N200="nulová",J200,0)</f>
        <v>0</v>
      </c>
      <c r="BJ200" s="16" t="s">
        <v>132</v>
      </c>
      <c r="BK200" s="114">
        <f>ROUND(I200*H200,2)</f>
        <v>0</v>
      </c>
      <c r="BL200" s="16" t="s">
        <v>162</v>
      </c>
      <c r="BM200" s="219" t="s">
        <v>279</v>
      </c>
    </row>
    <row r="201" spans="1:65" s="13" customFormat="1" ht="11.25">
      <c r="B201" s="220"/>
      <c r="C201" s="221"/>
      <c r="D201" s="222" t="s">
        <v>168</v>
      </c>
      <c r="E201" s="223" t="s">
        <v>1</v>
      </c>
      <c r="F201" s="224" t="s">
        <v>280</v>
      </c>
      <c r="G201" s="221"/>
      <c r="H201" s="225">
        <v>6</v>
      </c>
      <c r="I201" s="226"/>
      <c r="J201" s="221"/>
      <c r="K201" s="221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168</v>
      </c>
      <c r="AU201" s="231" t="s">
        <v>132</v>
      </c>
      <c r="AV201" s="13" t="s">
        <v>132</v>
      </c>
      <c r="AW201" s="13" t="s">
        <v>32</v>
      </c>
      <c r="AX201" s="13" t="s">
        <v>86</v>
      </c>
      <c r="AY201" s="231" t="s">
        <v>154</v>
      </c>
    </row>
    <row r="202" spans="1:65" s="12" customFormat="1" ht="22.9" customHeight="1">
      <c r="B202" s="192"/>
      <c r="C202" s="193"/>
      <c r="D202" s="194" t="s">
        <v>77</v>
      </c>
      <c r="E202" s="206" t="s">
        <v>281</v>
      </c>
      <c r="F202" s="206" t="s">
        <v>282</v>
      </c>
      <c r="G202" s="193"/>
      <c r="H202" s="193"/>
      <c r="I202" s="196"/>
      <c r="J202" s="207">
        <f>BK202</f>
        <v>0</v>
      </c>
      <c r="K202" s="193"/>
      <c r="L202" s="198"/>
      <c r="M202" s="199"/>
      <c r="N202" s="200"/>
      <c r="O202" s="200"/>
      <c r="P202" s="201">
        <f>SUM(P203:P207)</f>
        <v>0</v>
      </c>
      <c r="Q202" s="200"/>
      <c r="R202" s="201">
        <f>SUM(R203:R207)</f>
        <v>0</v>
      </c>
      <c r="S202" s="200"/>
      <c r="T202" s="202">
        <f>SUM(T203:T207)</f>
        <v>0</v>
      </c>
      <c r="AR202" s="203" t="s">
        <v>86</v>
      </c>
      <c r="AT202" s="204" t="s">
        <v>77</v>
      </c>
      <c r="AU202" s="204" t="s">
        <v>86</v>
      </c>
      <c r="AY202" s="203" t="s">
        <v>154</v>
      </c>
      <c r="BK202" s="205">
        <f>SUM(BK203:BK207)</f>
        <v>0</v>
      </c>
    </row>
    <row r="203" spans="1:65" s="2" customFormat="1" ht="24.2" customHeight="1">
      <c r="A203" s="34"/>
      <c r="B203" s="35"/>
      <c r="C203" s="208" t="s">
        <v>283</v>
      </c>
      <c r="D203" s="208" t="s">
        <v>157</v>
      </c>
      <c r="E203" s="209" t="s">
        <v>284</v>
      </c>
      <c r="F203" s="210" t="s">
        <v>285</v>
      </c>
      <c r="G203" s="211" t="s">
        <v>286</v>
      </c>
      <c r="H203" s="212">
        <v>6.484</v>
      </c>
      <c r="I203" s="213"/>
      <c r="J203" s="214">
        <f>ROUND(I203*H203,2)</f>
        <v>0</v>
      </c>
      <c r="K203" s="210" t="s">
        <v>161</v>
      </c>
      <c r="L203" s="37"/>
      <c r="M203" s="215" t="s">
        <v>1</v>
      </c>
      <c r="N203" s="216" t="s">
        <v>44</v>
      </c>
      <c r="O203" s="71"/>
      <c r="P203" s="217">
        <f>O203*H203</f>
        <v>0</v>
      </c>
      <c r="Q203" s="217">
        <v>0</v>
      </c>
      <c r="R203" s="217">
        <f>Q203*H203</f>
        <v>0</v>
      </c>
      <c r="S203" s="217">
        <v>0</v>
      </c>
      <c r="T203" s="21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19" t="s">
        <v>162</v>
      </c>
      <c r="AT203" s="219" t="s">
        <v>157</v>
      </c>
      <c r="AU203" s="219" t="s">
        <v>132</v>
      </c>
      <c r="AY203" s="16" t="s">
        <v>154</v>
      </c>
      <c r="BE203" s="114">
        <f>IF(N203="základní",J203,0)</f>
        <v>0</v>
      </c>
      <c r="BF203" s="114">
        <f>IF(N203="snížená",J203,0)</f>
        <v>0</v>
      </c>
      <c r="BG203" s="114">
        <f>IF(N203="zákl. přenesená",J203,0)</f>
        <v>0</v>
      </c>
      <c r="BH203" s="114">
        <f>IF(N203="sníž. přenesená",J203,0)</f>
        <v>0</v>
      </c>
      <c r="BI203" s="114">
        <f>IF(N203="nulová",J203,0)</f>
        <v>0</v>
      </c>
      <c r="BJ203" s="16" t="s">
        <v>132</v>
      </c>
      <c r="BK203" s="114">
        <f>ROUND(I203*H203,2)</f>
        <v>0</v>
      </c>
      <c r="BL203" s="16" t="s">
        <v>162</v>
      </c>
      <c r="BM203" s="219" t="s">
        <v>287</v>
      </c>
    </row>
    <row r="204" spans="1:65" s="2" customFormat="1" ht="33" customHeight="1">
      <c r="A204" s="34"/>
      <c r="B204" s="35"/>
      <c r="C204" s="208" t="s">
        <v>288</v>
      </c>
      <c r="D204" s="208" t="s">
        <v>157</v>
      </c>
      <c r="E204" s="209" t="s">
        <v>289</v>
      </c>
      <c r="F204" s="210" t="s">
        <v>290</v>
      </c>
      <c r="G204" s="211" t="s">
        <v>286</v>
      </c>
      <c r="H204" s="212">
        <v>6.484</v>
      </c>
      <c r="I204" s="213"/>
      <c r="J204" s="214">
        <f>ROUND(I204*H204,2)</f>
        <v>0</v>
      </c>
      <c r="K204" s="210" t="s">
        <v>161</v>
      </c>
      <c r="L204" s="37"/>
      <c r="M204" s="215" t="s">
        <v>1</v>
      </c>
      <c r="N204" s="216" t="s">
        <v>44</v>
      </c>
      <c r="O204" s="71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19" t="s">
        <v>162</v>
      </c>
      <c r="AT204" s="219" t="s">
        <v>157</v>
      </c>
      <c r="AU204" s="219" t="s">
        <v>132</v>
      </c>
      <c r="AY204" s="16" t="s">
        <v>154</v>
      </c>
      <c r="BE204" s="114">
        <f>IF(N204="základní",J204,0)</f>
        <v>0</v>
      </c>
      <c r="BF204" s="114">
        <f>IF(N204="snížená",J204,0)</f>
        <v>0</v>
      </c>
      <c r="BG204" s="114">
        <f>IF(N204="zákl. přenesená",J204,0)</f>
        <v>0</v>
      </c>
      <c r="BH204" s="114">
        <f>IF(N204="sníž. přenesená",J204,0)</f>
        <v>0</v>
      </c>
      <c r="BI204" s="114">
        <f>IF(N204="nulová",J204,0)</f>
        <v>0</v>
      </c>
      <c r="BJ204" s="16" t="s">
        <v>132</v>
      </c>
      <c r="BK204" s="114">
        <f>ROUND(I204*H204,2)</f>
        <v>0</v>
      </c>
      <c r="BL204" s="16" t="s">
        <v>162</v>
      </c>
      <c r="BM204" s="219" t="s">
        <v>291</v>
      </c>
    </row>
    <row r="205" spans="1:65" s="2" customFormat="1" ht="24.2" customHeight="1">
      <c r="A205" s="34"/>
      <c r="B205" s="35"/>
      <c r="C205" s="208" t="s">
        <v>292</v>
      </c>
      <c r="D205" s="208" t="s">
        <v>157</v>
      </c>
      <c r="E205" s="209" t="s">
        <v>293</v>
      </c>
      <c r="F205" s="210" t="s">
        <v>294</v>
      </c>
      <c r="G205" s="211" t="s">
        <v>286</v>
      </c>
      <c r="H205" s="212">
        <v>6.484</v>
      </c>
      <c r="I205" s="213"/>
      <c r="J205" s="214">
        <f>ROUND(I205*H205,2)</f>
        <v>0</v>
      </c>
      <c r="K205" s="210" t="s">
        <v>161</v>
      </c>
      <c r="L205" s="37"/>
      <c r="M205" s="215" t="s">
        <v>1</v>
      </c>
      <c r="N205" s="216" t="s">
        <v>44</v>
      </c>
      <c r="O205" s="71"/>
      <c r="P205" s="217">
        <f>O205*H205</f>
        <v>0</v>
      </c>
      <c r="Q205" s="217">
        <v>0</v>
      </c>
      <c r="R205" s="217">
        <f>Q205*H205</f>
        <v>0</v>
      </c>
      <c r="S205" s="217">
        <v>0</v>
      </c>
      <c r="T205" s="21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19" t="s">
        <v>162</v>
      </c>
      <c r="AT205" s="219" t="s">
        <v>157</v>
      </c>
      <c r="AU205" s="219" t="s">
        <v>132</v>
      </c>
      <c r="AY205" s="16" t="s">
        <v>154</v>
      </c>
      <c r="BE205" s="114">
        <f>IF(N205="základní",J205,0)</f>
        <v>0</v>
      </c>
      <c r="BF205" s="114">
        <f>IF(N205="snížená",J205,0)</f>
        <v>0</v>
      </c>
      <c r="BG205" s="114">
        <f>IF(N205="zákl. přenesená",J205,0)</f>
        <v>0</v>
      </c>
      <c r="BH205" s="114">
        <f>IF(N205="sníž. přenesená",J205,0)</f>
        <v>0</v>
      </c>
      <c r="BI205" s="114">
        <f>IF(N205="nulová",J205,0)</f>
        <v>0</v>
      </c>
      <c r="BJ205" s="16" t="s">
        <v>132</v>
      </c>
      <c r="BK205" s="114">
        <f>ROUND(I205*H205,2)</f>
        <v>0</v>
      </c>
      <c r="BL205" s="16" t="s">
        <v>162</v>
      </c>
      <c r="BM205" s="219" t="s">
        <v>295</v>
      </c>
    </row>
    <row r="206" spans="1:65" s="2" customFormat="1" ht="24.2" customHeight="1">
      <c r="A206" s="34"/>
      <c r="B206" s="35"/>
      <c r="C206" s="208" t="s">
        <v>296</v>
      </c>
      <c r="D206" s="208" t="s">
        <v>157</v>
      </c>
      <c r="E206" s="209" t="s">
        <v>297</v>
      </c>
      <c r="F206" s="210" t="s">
        <v>298</v>
      </c>
      <c r="G206" s="211" t="s">
        <v>286</v>
      </c>
      <c r="H206" s="212">
        <v>6.484</v>
      </c>
      <c r="I206" s="213"/>
      <c r="J206" s="214">
        <f>ROUND(I206*H206,2)</f>
        <v>0</v>
      </c>
      <c r="K206" s="210" t="s">
        <v>161</v>
      </c>
      <c r="L206" s="37"/>
      <c r="M206" s="215" t="s">
        <v>1</v>
      </c>
      <c r="N206" s="216" t="s">
        <v>44</v>
      </c>
      <c r="O206" s="71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19" t="s">
        <v>162</v>
      </c>
      <c r="AT206" s="219" t="s">
        <v>157</v>
      </c>
      <c r="AU206" s="219" t="s">
        <v>132</v>
      </c>
      <c r="AY206" s="16" t="s">
        <v>154</v>
      </c>
      <c r="BE206" s="114">
        <f>IF(N206="základní",J206,0)</f>
        <v>0</v>
      </c>
      <c r="BF206" s="114">
        <f>IF(N206="snížená",J206,0)</f>
        <v>0</v>
      </c>
      <c r="BG206" s="114">
        <f>IF(N206="zákl. přenesená",J206,0)</f>
        <v>0</v>
      </c>
      <c r="BH206" s="114">
        <f>IF(N206="sníž. přenesená",J206,0)</f>
        <v>0</v>
      </c>
      <c r="BI206" s="114">
        <f>IF(N206="nulová",J206,0)</f>
        <v>0</v>
      </c>
      <c r="BJ206" s="16" t="s">
        <v>132</v>
      </c>
      <c r="BK206" s="114">
        <f>ROUND(I206*H206,2)</f>
        <v>0</v>
      </c>
      <c r="BL206" s="16" t="s">
        <v>162</v>
      </c>
      <c r="BM206" s="219" t="s">
        <v>299</v>
      </c>
    </row>
    <row r="207" spans="1:65" s="2" customFormat="1" ht="33" customHeight="1">
      <c r="A207" s="34"/>
      <c r="B207" s="35"/>
      <c r="C207" s="208" t="s">
        <v>300</v>
      </c>
      <c r="D207" s="208" t="s">
        <v>157</v>
      </c>
      <c r="E207" s="209" t="s">
        <v>301</v>
      </c>
      <c r="F207" s="210" t="s">
        <v>302</v>
      </c>
      <c r="G207" s="211" t="s">
        <v>286</v>
      </c>
      <c r="H207" s="212">
        <v>6.484</v>
      </c>
      <c r="I207" s="213"/>
      <c r="J207" s="214">
        <f>ROUND(I207*H207,2)</f>
        <v>0</v>
      </c>
      <c r="K207" s="210" t="s">
        <v>161</v>
      </c>
      <c r="L207" s="37"/>
      <c r="M207" s="215" t="s">
        <v>1</v>
      </c>
      <c r="N207" s="216" t="s">
        <v>44</v>
      </c>
      <c r="O207" s="71"/>
      <c r="P207" s="217">
        <f>O207*H207</f>
        <v>0</v>
      </c>
      <c r="Q207" s="217">
        <v>0</v>
      </c>
      <c r="R207" s="217">
        <f>Q207*H207</f>
        <v>0</v>
      </c>
      <c r="S207" s="217">
        <v>0</v>
      </c>
      <c r="T207" s="21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19" t="s">
        <v>162</v>
      </c>
      <c r="AT207" s="219" t="s">
        <v>157</v>
      </c>
      <c r="AU207" s="219" t="s">
        <v>132</v>
      </c>
      <c r="AY207" s="16" t="s">
        <v>154</v>
      </c>
      <c r="BE207" s="114">
        <f>IF(N207="základní",J207,0)</f>
        <v>0</v>
      </c>
      <c r="BF207" s="114">
        <f>IF(N207="snížená",J207,0)</f>
        <v>0</v>
      </c>
      <c r="BG207" s="114">
        <f>IF(N207="zákl. přenesená",J207,0)</f>
        <v>0</v>
      </c>
      <c r="BH207" s="114">
        <f>IF(N207="sníž. přenesená",J207,0)</f>
        <v>0</v>
      </c>
      <c r="BI207" s="114">
        <f>IF(N207="nulová",J207,0)</f>
        <v>0</v>
      </c>
      <c r="BJ207" s="16" t="s">
        <v>132</v>
      </c>
      <c r="BK207" s="114">
        <f>ROUND(I207*H207,2)</f>
        <v>0</v>
      </c>
      <c r="BL207" s="16" t="s">
        <v>162</v>
      </c>
      <c r="BM207" s="219" t="s">
        <v>303</v>
      </c>
    </row>
    <row r="208" spans="1:65" s="12" customFormat="1" ht="22.9" customHeight="1">
      <c r="B208" s="192"/>
      <c r="C208" s="193"/>
      <c r="D208" s="194" t="s">
        <v>77</v>
      </c>
      <c r="E208" s="206" t="s">
        <v>304</v>
      </c>
      <c r="F208" s="206" t="s">
        <v>305</v>
      </c>
      <c r="G208" s="193"/>
      <c r="H208" s="193"/>
      <c r="I208" s="196"/>
      <c r="J208" s="207">
        <f>BK208</f>
        <v>0</v>
      </c>
      <c r="K208" s="193"/>
      <c r="L208" s="198"/>
      <c r="M208" s="199"/>
      <c r="N208" s="200"/>
      <c r="O208" s="200"/>
      <c r="P208" s="201">
        <f>P209</f>
        <v>0</v>
      </c>
      <c r="Q208" s="200"/>
      <c r="R208" s="201">
        <f>R209</f>
        <v>0</v>
      </c>
      <c r="S208" s="200"/>
      <c r="T208" s="202">
        <f>T209</f>
        <v>0</v>
      </c>
      <c r="AR208" s="203" t="s">
        <v>86</v>
      </c>
      <c r="AT208" s="204" t="s">
        <v>77</v>
      </c>
      <c r="AU208" s="204" t="s">
        <v>86</v>
      </c>
      <c r="AY208" s="203" t="s">
        <v>154</v>
      </c>
      <c r="BK208" s="205">
        <f>BK209</f>
        <v>0</v>
      </c>
    </row>
    <row r="209" spans="1:65" s="2" customFormat="1" ht="16.5" customHeight="1">
      <c r="A209" s="34"/>
      <c r="B209" s="35"/>
      <c r="C209" s="208" t="s">
        <v>306</v>
      </c>
      <c r="D209" s="208" t="s">
        <v>157</v>
      </c>
      <c r="E209" s="209" t="s">
        <v>307</v>
      </c>
      <c r="F209" s="210" t="s">
        <v>308</v>
      </c>
      <c r="G209" s="211" t="s">
        <v>286</v>
      </c>
      <c r="H209" s="212">
        <v>2.899</v>
      </c>
      <c r="I209" s="213"/>
      <c r="J209" s="214">
        <f>ROUND(I209*H209,2)</f>
        <v>0</v>
      </c>
      <c r="K209" s="210" t="s">
        <v>161</v>
      </c>
      <c r="L209" s="37"/>
      <c r="M209" s="215" t="s">
        <v>1</v>
      </c>
      <c r="N209" s="216" t="s">
        <v>44</v>
      </c>
      <c r="O209" s="71"/>
      <c r="P209" s="217">
        <f>O209*H209</f>
        <v>0</v>
      </c>
      <c r="Q209" s="217">
        <v>0</v>
      </c>
      <c r="R209" s="217">
        <f>Q209*H209</f>
        <v>0</v>
      </c>
      <c r="S209" s="217">
        <v>0</v>
      </c>
      <c r="T209" s="21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19" t="s">
        <v>162</v>
      </c>
      <c r="AT209" s="219" t="s">
        <v>157</v>
      </c>
      <c r="AU209" s="219" t="s">
        <v>132</v>
      </c>
      <c r="AY209" s="16" t="s">
        <v>154</v>
      </c>
      <c r="BE209" s="114">
        <f>IF(N209="základní",J209,0)</f>
        <v>0</v>
      </c>
      <c r="BF209" s="114">
        <f>IF(N209="snížená",J209,0)</f>
        <v>0</v>
      </c>
      <c r="BG209" s="114">
        <f>IF(N209="zákl. přenesená",J209,0)</f>
        <v>0</v>
      </c>
      <c r="BH209" s="114">
        <f>IF(N209="sníž. přenesená",J209,0)</f>
        <v>0</v>
      </c>
      <c r="BI209" s="114">
        <f>IF(N209="nulová",J209,0)</f>
        <v>0</v>
      </c>
      <c r="BJ209" s="16" t="s">
        <v>132</v>
      </c>
      <c r="BK209" s="114">
        <f>ROUND(I209*H209,2)</f>
        <v>0</v>
      </c>
      <c r="BL209" s="16" t="s">
        <v>162</v>
      </c>
      <c r="BM209" s="219" t="s">
        <v>309</v>
      </c>
    </row>
    <row r="210" spans="1:65" s="12" customFormat="1" ht="25.9" customHeight="1">
      <c r="B210" s="192"/>
      <c r="C210" s="193"/>
      <c r="D210" s="194" t="s">
        <v>77</v>
      </c>
      <c r="E210" s="195" t="s">
        <v>310</v>
      </c>
      <c r="F210" s="195" t="s">
        <v>311</v>
      </c>
      <c r="G210" s="193"/>
      <c r="H210" s="193"/>
      <c r="I210" s="196"/>
      <c r="J210" s="197">
        <f>BK210</f>
        <v>0</v>
      </c>
      <c r="K210" s="193"/>
      <c r="L210" s="198"/>
      <c r="M210" s="199"/>
      <c r="N210" s="200"/>
      <c r="O210" s="200"/>
      <c r="P210" s="201">
        <f>P211+P217+P220+P262+P264+P275+P283+P305+P318</f>
        <v>0</v>
      </c>
      <c r="Q210" s="200"/>
      <c r="R210" s="201">
        <f>R211+R217+R220+R262+R264+R275+R283+R305+R318</f>
        <v>1.6000954999999999</v>
      </c>
      <c r="S210" s="200"/>
      <c r="T210" s="202">
        <f>T211+T217+T220+T262+T264+T275+T283+T305+T318</f>
        <v>0.43500720000000004</v>
      </c>
      <c r="AR210" s="203" t="s">
        <v>132</v>
      </c>
      <c r="AT210" s="204" t="s">
        <v>77</v>
      </c>
      <c r="AU210" s="204" t="s">
        <v>78</v>
      </c>
      <c r="AY210" s="203" t="s">
        <v>154</v>
      </c>
      <c r="BK210" s="205">
        <f>BK211+BK217+BK220+BK262+BK264+BK275+BK283+BK305+BK318</f>
        <v>0</v>
      </c>
    </row>
    <row r="211" spans="1:65" s="12" customFormat="1" ht="22.9" customHeight="1">
      <c r="B211" s="192"/>
      <c r="C211" s="193"/>
      <c r="D211" s="194" t="s">
        <v>77</v>
      </c>
      <c r="E211" s="206" t="s">
        <v>312</v>
      </c>
      <c r="F211" s="206" t="s">
        <v>313</v>
      </c>
      <c r="G211" s="193"/>
      <c r="H211" s="193"/>
      <c r="I211" s="196"/>
      <c r="J211" s="207">
        <f>BK211</f>
        <v>0</v>
      </c>
      <c r="K211" s="193"/>
      <c r="L211" s="198"/>
      <c r="M211" s="199"/>
      <c r="N211" s="200"/>
      <c r="O211" s="200"/>
      <c r="P211" s="201">
        <f>SUM(P212:P216)</f>
        <v>0</v>
      </c>
      <c r="Q211" s="200"/>
      <c r="R211" s="201">
        <f>SUM(R212:R216)</f>
        <v>0</v>
      </c>
      <c r="S211" s="200"/>
      <c r="T211" s="202">
        <f>SUM(T212:T216)</f>
        <v>2.3999999999999998E-3</v>
      </c>
      <c r="AR211" s="203" t="s">
        <v>132</v>
      </c>
      <c r="AT211" s="204" t="s">
        <v>77</v>
      </c>
      <c r="AU211" s="204" t="s">
        <v>86</v>
      </c>
      <c r="AY211" s="203" t="s">
        <v>154</v>
      </c>
      <c r="BK211" s="205">
        <f>SUM(BK212:BK216)</f>
        <v>0</v>
      </c>
    </row>
    <row r="212" spans="1:65" s="2" customFormat="1" ht="16.5" customHeight="1">
      <c r="A212" s="34"/>
      <c r="B212" s="35"/>
      <c r="C212" s="208" t="s">
        <v>314</v>
      </c>
      <c r="D212" s="208" t="s">
        <v>157</v>
      </c>
      <c r="E212" s="209" t="s">
        <v>315</v>
      </c>
      <c r="F212" s="210" t="s">
        <v>316</v>
      </c>
      <c r="G212" s="211" t="s">
        <v>166</v>
      </c>
      <c r="H212" s="212">
        <v>0.6</v>
      </c>
      <c r="I212" s="213"/>
      <c r="J212" s="214">
        <f>ROUND(I212*H212,2)</f>
        <v>0</v>
      </c>
      <c r="K212" s="210" t="s">
        <v>161</v>
      </c>
      <c r="L212" s="37"/>
      <c r="M212" s="215" t="s">
        <v>1</v>
      </c>
      <c r="N212" s="216" t="s">
        <v>44</v>
      </c>
      <c r="O212" s="71"/>
      <c r="P212" s="217">
        <f>O212*H212</f>
        <v>0</v>
      </c>
      <c r="Q212" s="217">
        <v>0</v>
      </c>
      <c r="R212" s="217">
        <f>Q212*H212</f>
        <v>0</v>
      </c>
      <c r="S212" s="217">
        <v>4.0000000000000001E-3</v>
      </c>
      <c r="T212" s="218">
        <f>S212*H212</f>
        <v>2.3999999999999998E-3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19" t="s">
        <v>236</v>
      </c>
      <c r="AT212" s="219" t="s">
        <v>157</v>
      </c>
      <c r="AU212" s="219" t="s">
        <v>132</v>
      </c>
      <c r="AY212" s="16" t="s">
        <v>154</v>
      </c>
      <c r="BE212" s="114">
        <f>IF(N212="základní",J212,0)</f>
        <v>0</v>
      </c>
      <c r="BF212" s="114">
        <f>IF(N212="snížená",J212,0)</f>
        <v>0</v>
      </c>
      <c r="BG212" s="114">
        <f>IF(N212="zákl. přenesená",J212,0)</f>
        <v>0</v>
      </c>
      <c r="BH212" s="114">
        <f>IF(N212="sníž. přenesená",J212,0)</f>
        <v>0</v>
      </c>
      <c r="BI212" s="114">
        <f>IF(N212="nulová",J212,0)</f>
        <v>0</v>
      </c>
      <c r="BJ212" s="16" t="s">
        <v>132</v>
      </c>
      <c r="BK212" s="114">
        <f>ROUND(I212*H212,2)</f>
        <v>0</v>
      </c>
      <c r="BL212" s="16" t="s">
        <v>236</v>
      </c>
      <c r="BM212" s="219" t="s">
        <v>317</v>
      </c>
    </row>
    <row r="213" spans="1:65" s="13" customFormat="1" ht="11.25">
      <c r="B213" s="220"/>
      <c r="C213" s="221"/>
      <c r="D213" s="222" t="s">
        <v>168</v>
      </c>
      <c r="E213" s="223" t="s">
        <v>1</v>
      </c>
      <c r="F213" s="224" t="s">
        <v>318</v>
      </c>
      <c r="G213" s="221"/>
      <c r="H213" s="225">
        <v>0.6</v>
      </c>
      <c r="I213" s="226"/>
      <c r="J213" s="221"/>
      <c r="K213" s="221"/>
      <c r="L213" s="227"/>
      <c r="M213" s="228"/>
      <c r="N213" s="229"/>
      <c r="O213" s="229"/>
      <c r="P213" s="229"/>
      <c r="Q213" s="229"/>
      <c r="R213" s="229"/>
      <c r="S213" s="229"/>
      <c r="T213" s="230"/>
      <c r="AT213" s="231" t="s">
        <v>168</v>
      </c>
      <c r="AU213" s="231" t="s">
        <v>132</v>
      </c>
      <c r="AV213" s="13" t="s">
        <v>132</v>
      </c>
      <c r="AW213" s="13" t="s">
        <v>32</v>
      </c>
      <c r="AX213" s="13" t="s">
        <v>86</v>
      </c>
      <c r="AY213" s="231" t="s">
        <v>154</v>
      </c>
    </row>
    <row r="214" spans="1:65" s="2" customFormat="1" ht="24.2" customHeight="1">
      <c r="A214" s="34"/>
      <c r="B214" s="35"/>
      <c r="C214" s="208" t="s">
        <v>319</v>
      </c>
      <c r="D214" s="208" t="s">
        <v>157</v>
      </c>
      <c r="E214" s="209" t="s">
        <v>320</v>
      </c>
      <c r="F214" s="210" t="s">
        <v>321</v>
      </c>
      <c r="G214" s="211" t="s">
        <v>322</v>
      </c>
      <c r="H214" s="243"/>
      <c r="I214" s="213"/>
      <c r="J214" s="214">
        <f>ROUND(I214*H214,2)</f>
        <v>0</v>
      </c>
      <c r="K214" s="210" t="s">
        <v>161</v>
      </c>
      <c r="L214" s="37"/>
      <c r="M214" s="215" t="s">
        <v>1</v>
      </c>
      <c r="N214" s="216" t="s">
        <v>44</v>
      </c>
      <c r="O214" s="71"/>
      <c r="P214" s="217">
        <f>O214*H214</f>
        <v>0</v>
      </c>
      <c r="Q214" s="217">
        <v>0</v>
      </c>
      <c r="R214" s="217">
        <f>Q214*H214</f>
        <v>0</v>
      </c>
      <c r="S214" s="217">
        <v>0</v>
      </c>
      <c r="T214" s="21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19" t="s">
        <v>236</v>
      </c>
      <c r="AT214" s="219" t="s">
        <v>157</v>
      </c>
      <c r="AU214" s="219" t="s">
        <v>132</v>
      </c>
      <c r="AY214" s="16" t="s">
        <v>154</v>
      </c>
      <c r="BE214" s="114">
        <f>IF(N214="základní",J214,0)</f>
        <v>0</v>
      </c>
      <c r="BF214" s="114">
        <f>IF(N214="snížená",J214,0)</f>
        <v>0</v>
      </c>
      <c r="BG214" s="114">
        <f>IF(N214="zákl. přenesená",J214,0)</f>
        <v>0</v>
      </c>
      <c r="BH214" s="114">
        <f>IF(N214="sníž. přenesená",J214,0)</f>
        <v>0</v>
      </c>
      <c r="BI214" s="114">
        <f>IF(N214="nulová",J214,0)</f>
        <v>0</v>
      </c>
      <c r="BJ214" s="16" t="s">
        <v>132</v>
      </c>
      <c r="BK214" s="114">
        <f>ROUND(I214*H214,2)</f>
        <v>0</v>
      </c>
      <c r="BL214" s="16" t="s">
        <v>236</v>
      </c>
      <c r="BM214" s="219" t="s">
        <v>323</v>
      </c>
    </row>
    <row r="215" spans="1:65" s="2" customFormat="1" ht="24.2" customHeight="1">
      <c r="A215" s="34"/>
      <c r="B215" s="35"/>
      <c r="C215" s="208" t="s">
        <v>324</v>
      </c>
      <c r="D215" s="208" t="s">
        <v>157</v>
      </c>
      <c r="E215" s="209" t="s">
        <v>325</v>
      </c>
      <c r="F215" s="210" t="s">
        <v>326</v>
      </c>
      <c r="G215" s="211" t="s">
        <v>166</v>
      </c>
      <c r="H215" s="212">
        <v>1</v>
      </c>
      <c r="I215" s="213"/>
      <c r="J215" s="214">
        <f>ROUND(I215*H215,2)</f>
        <v>0</v>
      </c>
      <c r="K215" s="210" t="s">
        <v>1</v>
      </c>
      <c r="L215" s="37"/>
      <c r="M215" s="215" t="s">
        <v>1</v>
      </c>
      <c r="N215" s="216" t="s">
        <v>44</v>
      </c>
      <c r="O215" s="71"/>
      <c r="P215" s="217">
        <f>O215*H215</f>
        <v>0</v>
      </c>
      <c r="Q215" s="217">
        <v>0</v>
      </c>
      <c r="R215" s="217">
        <f>Q215*H215</f>
        <v>0</v>
      </c>
      <c r="S215" s="217">
        <v>0</v>
      </c>
      <c r="T215" s="21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19" t="s">
        <v>236</v>
      </c>
      <c r="AT215" s="219" t="s">
        <v>157</v>
      </c>
      <c r="AU215" s="219" t="s">
        <v>132</v>
      </c>
      <c r="AY215" s="16" t="s">
        <v>154</v>
      </c>
      <c r="BE215" s="114">
        <f>IF(N215="základní",J215,0)</f>
        <v>0</v>
      </c>
      <c r="BF215" s="114">
        <f>IF(N215="snížená",J215,0)</f>
        <v>0</v>
      </c>
      <c r="BG215" s="114">
        <f>IF(N215="zákl. přenesená",J215,0)</f>
        <v>0</v>
      </c>
      <c r="BH215" s="114">
        <f>IF(N215="sníž. přenesená",J215,0)</f>
        <v>0</v>
      </c>
      <c r="BI215" s="114">
        <f>IF(N215="nulová",J215,0)</f>
        <v>0</v>
      </c>
      <c r="BJ215" s="16" t="s">
        <v>132</v>
      </c>
      <c r="BK215" s="114">
        <f>ROUND(I215*H215,2)</f>
        <v>0</v>
      </c>
      <c r="BL215" s="16" t="s">
        <v>236</v>
      </c>
      <c r="BM215" s="219" t="s">
        <v>327</v>
      </c>
    </row>
    <row r="216" spans="1:65" s="2" customFormat="1" ht="21.75" customHeight="1">
      <c r="A216" s="34"/>
      <c r="B216" s="35"/>
      <c r="C216" s="208" t="s">
        <v>328</v>
      </c>
      <c r="D216" s="208" t="s">
        <v>157</v>
      </c>
      <c r="E216" s="209" t="s">
        <v>329</v>
      </c>
      <c r="F216" s="210" t="s">
        <v>330</v>
      </c>
      <c r="G216" s="211" t="s">
        <v>166</v>
      </c>
      <c r="H216" s="212">
        <v>8.5</v>
      </c>
      <c r="I216" s="213"/>
      <c r="J216" s="214">
        <f>ROUND(I216*H216,2)</f>
        <v>0</v>
      </c>
      <c r="K216" s="210" t="s">
        <v>1</v>
      </c>
      <c r="L216" s="37"/>
      <c r="M216" s="215" t="s">
        <v>1</v>
      </c>
      <c r="N216" s="216" t="s">
        <v>44</v>
      </c>
      <c r="O216" s="71"/>
      <c r="P216" s="217">
        <f>O216*H216</f>
        <v>0</v>
      </c>
      <c r="Q216" s="217">
        <v>0</v>
      </c>
      <c r="R216" s="217">
        <f>Q216*H216</f>
        <v>0</v>
      </c>
      <c r="S216" s="217">
        <v>0</v>
      </c>
      <c r="T216" s="21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19" t="s">
        <v>236</v>
      </c>
      <c r="AT216" s="219" t="s">
        <v>157</v>
      </c>
      <c r="AU216" s="219" t="s">
        <v>132</v>
      </c>
      <c r="AY216" s="16" t="s">
        <v>154</v>
      </c>
      <c r="BE216" s="114">
        <f>IF(N216="základní",J216,0)</f>
        <v>0</v>
      </c>
      <c r="BF216" s="114">
        <f>IF(N216="snížená",J216,0)</f>
        <v>0</v>
      </c>
      <c r="BG216" s="114">
        <f>IF(N216="zákl. přenesená",J216,0)</f>
        <v>0</v>
      </c>
      <c r="BH216" s="114">
        <f>IF(N216="sníž. přenesená",J216,0)</f>
        <v>0</v>
      </c>
      <c r="BI216" s="114">
        <f>IF(N216="nulová",J216,0)</f>
        <v>0</v>
      </c>
      <c r="BJ216" s="16" t="s">
        <v>132</v>
      </c>
      <c r="BK216" s="114">
        <f>ROUND(I216*H216,2)</f>
        <v>0</v>
      </c>
      <c r="BL216" s="16" t="s">
        <v>236</v>
      </c>
      <c r="BM216" s="219" t="s">
        <v>331</v>
      </c>
    </row>
    <row r="217" spans="1:65" s="12" customFormat="1" ht="22.9" customHeight="1">
      <c r="B217" s="192"/>
      <c r="C217" s="193"/>
      <c r="D217" s="194" t="s">
        <v>77</v>
      </c>
      <c r="E217" s="206" t="s">
        <v>332</v>
      </c>
      <c r="F217" s="206" t="s">
        <v>333</v>
      </c>
      <c r="G217" s="193"/>
      <c r="H217" s="193"/>
      <c r="I217" s="196"/>
      <c r="J217" s="207">
        <f>BK217</f>
        <v>0</v>
      </c>
      <c r="K217" s="193"/>
      <c r="L217" s="198"/>
      <c r="M217" s="199"/>
      <c r="N217" s="200"/>
      <c r="O217" s="200"/>
      <c r="P217" s="201">
        <f>SUM(P218:P219)</f>
        <v>0</v>
      </c>
      <c r="Q217" s="200"/>
      <c r="R217" s="201">
        <f>SUM(R218:R219)</f>
        <v>7.6999999999999996E-4</v>
      </c>
      <c r="S217" s="200"/>
      <c r="T217" s="202">
        <f>SUM(T218:T219)</f>
        <v>0</v>
      </c>
      <c r="AR217" s="203" t="s">
        <v>132</v>
      </c>
      <c r="AT217" s="204" t="s">
        <v>77</v>
      </c>
      <c r="AU217" s="204" t="s">
        <v>86</v>
      </c>
      <c r="AY217" s="203" t="s">
        <v>154</v>
      </c>
      <c r="BK217" s="205">
        <f>SUM(BK218:BK219)</f>
        <v>0</v>
      </c>
    </row>
    <row r="218" spans="1:65" s="2" customFormat="1" ht="24.2" customHeight="1">
      <c r="A218" s="34"/>
      <c r="B218" s="35"/>
      <c r="C218" s="208" t="s">
        <v>334</v>
      </c>
      <c r="D218" s="208" t="s">
        <v>157</v>
      </c>
      <c r="E218" s="209" t="s">
        <v>335</v>
      </c>
      <c r="F218" s="210" t="s">
        <v>336</v>
      </c>
      <c r="G218" s="211" t="s">
        <v>160</v>
      </c>
      <c r="H218" s="212">
        <v>1</v>
      </c>
      <c r="I218" s="213"/>
      <c r="J218" s="214">
        <f>ROUND(I218*H218,2)</f>
        <v>0</v>
      </c>
      <c r="K218" s="210" t="s">
        <v>161</v>
      </c>
      <c r="L218" s="37"/>
      <c r="M218" s="215" t="s">
        <v>1</v>
      </c>
      <c r="N218" s="216" t="s">
        <v>44</v>
      </c>
      <c r="O218" s="71"/>
      <c r="P218" s="217">
        <f>O218*H218</f>
        <v>0</v>
      </c>
      <c r="Q218" s="217">
        <v>7.6999999999999996E-4</v>
      </c>
      <c r="R218" s="217">
        <f>Q218*H218</f>
        <v>7.6999999999999996E-4</v>
      </c>
      <c r="S218" s="217">
        <v>0</v>
      </c>
      <c r="T218" s="21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19" t="s">
        <v>236</v>
      </c>
      <c r="AT218" s="219" t="s">
        <v>157</v>
      </c>
      <c r="AU218" s="219" t="s">
        <v>132</v>
      </c>
      <c r="AY218" s="16" t="s">
        <v>154</v>
      </c>
      <c r="BE218" s="114">
        <f>IF(N218="základní",J218,0)</f>
        <v>0</v>
      </c>
      <c r="BF218" s="114">
        <f>IF(N218="snížená",J218,0)</f>
        <v>0</v>
      </c>
      <c r="BG218" s="114">
        <f>IF(N218="zákl. přenesená",J218,0)</f>
        <v>0</v>
      </c>
      <c r="BH218" s="114">
        <f>IF(N218="sníž. přenesená",J218,0)</f>
        <v>0</v>
      </c>
      <c r="BI218" s="114">
        <f>IF(N218="nulová",J218,0)</f>
        <v>0</v>
      </c>
      <c r="BJ218" s="16" t="s">
        <v>132</v>
      </c>
      <c r="BK218" s="114">
        <f>ROUND(I218*H218,2)</f>
        <v>0</v>
      </c>
      <c r="BL218" s="16" t="s">
        <v>236</v>
      </c>
      <c r="BM218" s="219" t="s">
        <v>337</v>
      </c>
    </row>
    <row r="219" spans="1:65" s="2" customFormat="1" ht="24.2" customHeight="1">
      <c r="A219" s="34"/>
      <c r="B219" s="35"/>
      <c r="C219" s="208" t="s">
        <v>338</v>
      </c>
      <c r="D219" s="208" t="s">
        <v>157</v>
      </c>
      <c r="E219" s="209" t="s">
        <v>339</v>
      </c>
      <c r="F219" s="210" t="s">
        <v>340</v>
      </c>
      <c r="G219" s="211" t="s">
        <v>341</v>
      </c>
      <c r="H219" s="212">
        <v>1</v>
      </c>
      <c r="I219" s="213"/>
      <c r="J219" s="214">
        <f>ROUND(I219*H219,2)</f>
        <v>0</v>
      </c>
      <c r="K219" s="210" t="s">
        <v>1</v>
      </c>
      <c r="L219" s="37"/>
      <c r="M219" s="215" t="s">
        <v>1</v>
      </c>
      <c r="N219" s="216" t="s">
        <v>44</v>
      </c>
      <c r="O219" s="71"/>
      <c r="P219" s="217">
        <f>O219*H219</f>
        <v>0</v>
      </c>
      <c r="Q219" s="217">
        <v>0</v>
      </c>
      <c r="R219" s="217">
        <f>Q219*H219</f>
        <v>0</v>
      </c>
      <c r="S219" s="217">
        <v>0</v>
      </c>
      <c r="T219" s="21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19" t="s">
        <v>236</v>
      </c>
      <c r="AT219" s="219" t="s">
        <v>157</v>
      </c>
      <c r="AU219" s="219" t="s">
        <v>132</v>
      </c>
      <c r="AY219" s="16" t="s">
        <v>154</v>
      </c>
      <c r="BE219" s="114">
        <f>IF(N219="základní",J219,0)</f>
        <v>0</v>
      </c>
      <c r="BF219" s="114">
        <f>IF(N219="snížená",J219,0)</f>
        <v>0</v>
      </c>
      <c r="BG219" s="114">
        <f>IF(N219="zákl. přenesená",J219,0)</f>
        <v>0</v>
      </c>
      <c r="BH219" s="114">
        <f>IF(N219="sníž. přenesená",J219,0)</f>
        <v>0</v>
      </c>
      <c r="BI219" s="114">
        <f>IF(N219="nulová",J219,0)</f>
        <v>0</v>
      </c>
      <c r="BJ219" s="16" t="s">
        <v>132</v>
      </c>
      <c r="BK219" s="114">
        <f>ROUND(I219*H219,2)</f>
        <v>0</v>
      </c>
      <c r="BL219" s="16" t="s">
        <v>236</v>
      </c>
      <c r="BM219" s="219" t="s">
        <v>342</v>
      </c>
    </row>
    <row r="220" spans="1:65" s="12" customFormat="1" ht="22.9" customHeight="1">
      <c r="B220" s="192"/>
      <c r="C220" s="193"/>
      <c r="D220" s="194" t="s">
        <v>77</v>
      </c>
      <c r="E220" s="206" t="s">
        <v>343</v>
      </c>
      <c r="F220" s="206" t="s">
        <v>344</v>
      </c>
      <c r="G220" s="193"/>
      <c r="H220" s="193"/>
      <c r="I220" s="196"/>
      <c r="J220" s="207">
        <f>BK220</f>
        <v>0</v>
      </c>
      <c r="K220" s="193"/>
      <c r="L220" s="198"/>
      <c r="M220" s="199"/>
      <c r="N220" s="200"/>
      <c r="O220" s="200"/>
      <c r="P220" s="201">
        <f>SUM(P221:P261)</f>
        <v>0</v>
      </c>
      <c r="Q220" s="200"/>
      <c r="R220" s="201">
        <f>SUM(R221:R261)</f>
        <v>5.7910000000000003E-2</v>
      </c>
      <c r="S220" s="200"/>
      <c r="T220" s="202">
        <f>SUM(T221:T261)</f>
        <v>0.15501999999999999</v>
      </c>
      <c r="AR220" s="203" t="s">
        <v>132</v>
      </c>
      <c r="AT220" s="204" t="s">
        <v>77</v>
      </c>
      <c r="AU220" s="204" t="s">
        <v>86</v>
      </c>
      <c r="AY220" s="203" t="s">
        <v>154</v>
      </c>
      <c r="BK220" s="205">
        <f>SUM(BK221:BK261)</f>
        <v>0</v>
      </c>
    </row>
    <row r="221" spans="1:65" s="2" customFormat="1" ht="16.5" customHeight="1">
      <c r="A221" s="34"/>
      <c r="B221" s="35"/>
      <c r="C221" s="208" t="s">
        <v>345</v>
      </c>
      <c r="D221" s="208" t="s">
        <v>157</v>
      </c>
      <c r="E221" s="209" t="s">
        <v>346</v>
      </c>
      <c r="F221" s="210" t="s">
        <v>347</v>
      </c>
      <c r="G221" s="211" t="s">
        <v>160</v>
      </c>
      <c r="H221" s="212">
        <v>1</v>
      </c>
      <c r="I221" s="213"/>
      <c r="J221" s="214">
        <f t="shared" ref="J221:J235" si="5">ROUND(I221*H221,2)</f>
        <v>0</v>
      </c>
      <c r="K221" s="210" t="s">
        <v>1</v>
      </c>
      <c r="L221" s="37"/>
      <c r="M221" s="215" t="s">
        <v>1</v>
      </c>
      <c r="N221" s="216" t="s">
        <v>44</v>
      </c>
      <c r="O221" s="71"/>
      <c r="P221" s="217">
        <f t="shared" ref="P221:P235" si="6">O221*H221</f>
        <v>0</v>
      </c>
      <c r="Q221" s="217">
        <v>1.0000000000000001E-5</v>
      </c>
      <c r="R221" s="217">
        <f t="shared" ref="R221:R235" si="7">Q221*H221</f>
        <v>1.0000000000000001E-5</v>
      </c>
      <c r="S221" s="217">
        <v>1E-4</v>
      </c>
      <c r="T221" s="218">
        <f t="shared" ref="T221:T235" si="8">S221*H221</f>
        <v>1E-4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19" t="s">
        <v>162</v>
      </c>
      <c r="AT221" s="219" t="s">
        <v>157</v>
      </c>
      <c r="AU221" s="219" t="s">
        <v>132</v>
      </c>
      <c r="AY221" s="16" t="s">
        <v>154</v>
      </c>
      <c r="BE221" s="114">
        <f t="shared" ref="BE221:BE235" si="9">IF(N221="základní",J221,0)</f>
        <v>0</v>
      </c>
      <c r="BF221" s="114">
        <f t="shared" ref="BF221:BF235" si="10">IF(N221="snížená",J221,0)</f>
        <v>0</v>
      </c>
      <c r="BG221" s="114">
        <f t="shared" ref="BG221:BG235" si="11">IF(N221="zákl. přenesená",J221,0)</f>
        <v>0</v>
      </c>
      <c r="BH221" s="114">
        <f t="shared" ref="BH221:BH235" si="12">IF(N221="sníž. přenesená",J221,0)</f>
        <v>0</v>
      </c>
      <c r="BI221" s="114">
        <f t="shared" ref="BI221:BI235" si="13">IF(N221="nulová",J221,0)</f>
        <v>0</v>
      </c>
      <c r="BJ221" s="16" t="s">
        <v>132</v>
      </c>
      <c r="BK221" s="114">
        <f t="shared" ref="BK221:BK235" si="14">ROUND(I221*H221,2)</f>
        <v>0</v>
      </c>
      <c r="BL221" s="16" t="s">
        <v>162</v>
      </c>
      <c r="BM221" s="219" t="s">
        <v>348</v>
      </c>
    </row>
    <row r="222" spans="1:65" s="2" customFormat="1" ht="16.5" customHeight="1">
      <c r="A222" s="34"/>
      <c r="B222" s="35"/>
      <c r="C222" s="244" t="s">
        <v>349</v>
      </c>
      <c r="D222" s="244" t="s">
        <v>350</v>
      </c>
      <c r="E222" s="245" t="s">
        <v>351</v>
      </c>
      <c r="F222" s="246" t="s">
        <v>352</v>
      </c>
      <c r="G222" s="247" t="s">
        <v>160</v>
      </c>
      <c r="H222" s="248">
        <v>1</v>
      </c>
      <c r="I222" s="249"/>
      <c r="J222" s="250">
        <f t="shared" si="5"/>
        <v>0</v>
      </c>
      <c r="K222" s="246" t="s">
        <v>1</v>
      </c>
      <c r="L222" s="251"/>
      <c r="M222" s="252" t="s">
        <v>1</v>
      </c>
      <c r="N222" s="253" t="s">
        <v>44</v>
      </c>
      <c r="O222" s="71"/>
      <c r="P222" s="217">
        <f t="shared" si="6"/>
        <v>0</v>
      </c>
      <c r="Q222" s="217">
        <v>1.5E-3</v>
      </c>
      <c r="R222" s="217">
        <f t="shared" si="7"/>
        <v>1.5E-3</v>
      </c>
      <c r="S222" s="217">
        <v>0</v>
      </c>
      <c r="T222" s="218">
        <f t="shared" si="8"/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19" t="s">
        <v>195</v>
      </c>
      <c r="AT222" s="219" t="s">
        <v>350</v>
      </c>
      <c r="AU222" s="219" t="s">
        <v>132</v>
      </c>
      <c r="AY222" s="16" t="s">
        <v>154</v>
      </c>
      <c r="BE222" s="114">
        <f t="shared" si="9"/>
        <v>0</v>
      </c>
      <c r="BF222" s="114">
        <f t="shared" si="10"/>
        <v>0</v>
      </c>
      <c r="BG222" s="114">
        <f t="shared" si="11"/>
        <v>0</v>
      </c>
      <c r="BH222" s="114">
        <f t="shared" si="12"/>
        <v>0</v>
      </c>
      <c r="BI222" s="114">
        <f t="shared" si="13"/>
        <v>0</v>
      </c>
      <c r="BJ222" s="16" t="s">
        <v>132</v>
      </c>
      <c r="BK222" s="114">
        <f t="shared" si="14"/>
        <v>0</v>
      </c>
      <c r="BL222" s="16" t="s">
        <v>162</v>
      </c>
      <c r="BM222" s="219" t="s">
        <v>353</v>
      </c>
    </row>
    <row r="223" spans="1:65" s="2" customFormat="1" ht="16.5" customHeight="1">
      <c r="A223" s="34"/>
      <c r="B223" s="35"/>
      <c r="C223" s="208" t="s">
        <v>354</v>
      </c>
      <c r="D223" s="208" t="s">
        <v>157</v>
      </c>
      <c r="E223" s="209" t="s">
        <v>355</v>
      </c>
      <c r="F223" s="210" t="s">
        <v>356</v>
      </c>
      <c r="G223" s="211" t="s">
        <v>341</v>
      </c>
      <c r="H223" s="212">
        <v>1</v>
      </c>
      <c r="I223" s="213"/>
      <c r="J223" s="214">
        <f t="shared" si="5"/>
        <v>0</v>
      </c>
      <c r="K223" s="210" t="s">
        <v>161</v>
      </c>
      <c r="L223" s="37"/>
      <c r="M223" s="215" t="s">
        <v>1</v>
      </c>
      <c r="N223" s="216" t="s">
        <v>44</v>
      </c>
      <c r="O223" s="71"/>
      <c r="P223" s="217">
        <f t="shared" si="6"/>
        <v>0</v>
      </c>
      <c r="Q223" s="217">
        <v>0</v>
      </c>
      <c r="R223" s="217">
        <f t="shared" si="7"/>
        <v>0</v>
      </c>
      <c r="S223" s="217">
        <v>1.9460000000000002E-2</v>
      </c>
      <c r="T223" s="218">
        <f t="shared" si="8"/>
        <v>1.9460000000000002E-2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19" t="s">
        <v>236</v>
      </c>
      <c r="AT223" s="219" t="s">
        <v>157</v>
      </c>
      <c r="AU223" s="219" t="s">
        <v>132</v>
      </c>
      <c r="AY223" s="16" t="s">
        <v>154</v>
      </c>
      <c r="BE223" s="114">
        <f t="shared" si="9"/>
        <v>0</v>
      </c>
      <c r="BF223" s="114">
        <f t="shared" si="10"/>
        <v>0</v>
      </c>
      <c r="BG223" s="114">
        <f t="shared" si="11"/>
        <v>0</v>
      </c>
      <c r="BH223" s="114">
        <f t="shared" si="12"/>
        <v>0</v>
      </c>
      <c r="BI223" s="114">
        <f t="shared" si="13"/>
        <v>0</v>
      </c>
      <c r="BJ223" s="16" t="s">
        <v>132</v>
      </c>
      <c r="BK223" s="114">
        <f t="shared" si="14"/>
        <v>0</v>
      </c>
      <c r="BL223" s="16" t="s">
        <v>236</v>
      </c>
      <c r="BM223" s="219" t="s">
        <v>357</v>
      </c>
    </row>
    <row r="224" spans="1:65" s="2" customFormat="1" ht="24.2" customHeight="1">
      <c r="A224" s="34"/>
      <c r="B224" s="35"/>
      <c r="C224" s="208" t="s">
        <v>358</v>
      </c>
      <c r="D224" s="208" t="s">
        <v>157</v>
      </c>
      <c r="E224" s="209" t="s">
        <v>359</v>
      </c>
      <c r="F224" s="210" t="s">
        <v>360</v>
      </c>
      <c r="G224" s="211" t="s">
        <v>341</v>
      </c>
      <c r="H224" s="212">
        <v>1</v>
      </c>
      <c r="I224" s="213"/>
      <c r="J224" s="214">
        <f t="shared" si="5"/>
        <v>0</v>
      </c>
      <c r="K224" s="210" t="s">
        <v>1</v>
      </c>
      <c r="L224" s="37"/>
      <c r="M224" s="215" t="s">
        <v>1</v>
      </c>
      <c r="N224" s="216" t="s">
        <v>44</v>
      </c>
      <c r="O224" s="71"/>
      <c r="P224" s="217">
        <f t="shared" si="6"/>
        <v>0</v>
      </c>
      <c r="Q224" s="217">
        <v>4.1900000000000001E-3</v>
      </c>
      <c r="R224" s="217">
        <f t="shared" si="7"/>
        <v>4.1900000000000001E-3</v>
      </c>
      <c r="S224" s="217">
        <v>0</v>
      </c>
      <c r="T224" s="218">
        <f t="shared" si="8"/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19" t="s">
        <v>236</v>
      </c>
      <c r="AT224" s="219" t="s">
        <v>157</v>
      </c>
      <c r="AU224" s="219" t="s">
        <v>132</v>
      </c>
      <c r="AY224" s="16" t="s">
        <v>154</v>
      </c>
      <c r="BE224" s="114">
        <f t="shared" si="9"/>
        <v>0</v>
      </c>
      <c r="BF224" s="114">
        <f t="shared" si="10"/>
        <v>0</v>
      </c>
      <c r="BG224" s="114">
        <f t="shared" si="11"/>
        <v>0</v>
      </c>
      <c r="BH224" s="114">
        <f t="shared" si="12"/>
        <v>0</v>
      </c>
      <c r="BI224" s="114">
        <f t="shared" si="13"/>
        <v>0</v>
      </c>
      <c r="BJ224" s="16" t="s">
        <v>132</v>
      </c>
      <c r="BK224" s="114">
        <f t="shared" si="14"/>
        <v>0</v>
      </c>
      <c r="BL224" s="16" t="s">
        <v>236</v>
      </c>
      <c r="BM224" s="219" t="s">
        <v>361</v>
      </c>
    </row>
    <row r="225" spans="1:65" s="2" customFormat="1" ht="16.5" customHeight="1">
      <c r="A225" s="34"/>
      <c r="B225" s="35"/>
      <c r="C225" s="244" t="s">
        <v>362</v>
      </c>
      <c r="D225" s="244" t="s">
        <v>350</v>
      </c>
      <c r="E225" s="245" t="s">
        <v>363</v>
      </c>
      <c r="F225" s="246" t="s">
        <v>364</v>
      </c>
      <c r="G225" s="247" t="s">
        <v>160</v>
      </c>
      <c r="H225" s="248">
        <v>1</v>
      </c>
      <c r="I225" s="249"/>
      <c r="J225" s="250">
        <f t="shared" si="5"/>
        <v>0</v>
      </c>
      <c r="K225" s="246" t="s">
        <v>1</v>
      </c>
      <c r="L225" s="251"/>
      <c r="M225" s="252" t="s">
        <v>1</v>
      </c>
      <c r="N225" s="253" t="s">
        <v>44</v>
      </c>
      <c r="O225" s="71"/>
      <c r="P225" s="217">
        <f t="shared" si="6"/>
        <v>0</v>
      </c>
      <c r="Q225" s="217">
        <v>1.6500000000000001E-2</v>
      </c>
      <c r="R225" s="217">
        <f t="shared" si="7"/>
        <v>1.6500000000000001E-2</v>
      </c>
      <c r="S225" s="217">
        <v>0</v>
      </c>
      <c r="T225" s="218">
        <f t="shared" si="8"/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19" t="s">
        <v>195</v>
      </c>
      <c r="AT225" s="219" t="s">
        <v>350</v>
      </c>
      <c r="AU225" s="219" t="s">
        <v>132</v>
      </c>
      <c r="AY225" s="16" t="s">
        <v>154</v>
      </c>
      <c r="BE225" s="114">
        <f t="shared" si="9"/>
        <v>0</v>
      </c>
      <c r="BF225" s="114">
        <f t="shared" si="10"/>
        <v>0</v>
      </c>
      <c r="BG225" s="114">
        <f t="shared" si="11"/>
        <v>0</v>
      </c>
      <c r="BH225" s="114">
        <f t="shared" si="12"/>
        <v>0</v>
      </c>
      <c r="BI225" s="114">
        <f t="shared" si="13"/>
        <v>0</v>
      </c>
      <c r="BJ225" s="16" t="s">
        <v>132</v>
      </c>
      <c r="BK225" s="114">
        <f t="shared" si="14"/>
        <v>0</v>
      </c>
      <c r="BL225" s="16" t="s">
        <v>162</v>
      </c>
      <c r="BM225" s="219" t="s">
        <v>365</v>
      </c>
    </row>
    <row r="226" spans="1:65" s="2" customFormat="1" ht="24.2" customHeight="1">
      <c r="A226" s="34"/>
      <c r="B226" s="35"/>
      <c r="C226" s="244" t="s">
        <v>366</v>
      </c>
      <c r="D226" s="244" t="s">
        <v>350</v>
      </c>
      <c r="E226" s="245" t="s">
        <v>367</v>
      </c>
      <c r="F226" s="246" t="s">
        <v>368</v>
      </c>
      <c r="G226" s="247" t="s">
        <v>160</v>
      </c>
      <c r="H226" s="248">
        <v>1</v>
      </c>
      <c r="I226" s="249"/>
      <c r="J226" s="250">
        <f t="shared" si="5"/>
        <v>0</v>
      </c>
      <c r="K226" s="246" t="s">
        <v>1</v>
      </c>
      <c r="L226" s="251"/>
      <c r="M226" s="252" t="s">
        <v>1</v>
      </c>
      <c r="N226" s="253" t="s">
        <v>44</v>
      </c>
      <c r="O226" s="71"/>
      <c r="P226" s="217">
        <f t="shared" si="6"/>
        <v>0</v>
      </c>
      <c r="Q226" s="217">
        <v>0</v>
      </c>
      <c r="R226" s="217">
        <f t="shared" si="7"/>
        <v>0</v>
      </c>
      <c r="S226" s="217">
        <v>0</v>
      </c>
      <c r="T226" s="218">
        <f t="shared" si="8"/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19" t="s">
        <v>195</v>
      </c>
      <c r="AT226" s="219" t="s">
        <v>350</v>
      </c>
      <c r="AU226" s="219" t="s">
        <v>132</v>
      </c>
      <c r="AY226" s="16" t="s">
        <v>154</v>
      </c>
      <c r="BE226" s="114">
        <f t="shared" si="9"/>
        <v>0</v>
      </c>
      <c r="BF226" s="114">
        <f t="shared" si="10"/>
        <v>0</v>
      </c>
      <c r="BG226" s="114">
        <f t="shared" si="11"/>
        <v>0</v>
      </c>
      <c r="BH226" s="114">
        <f t="shared" si="12"/>
        <v>0</v>
      </c>
      <c r="BI226" s="114">
        <f t="shared" si="13"/>
        <v>0</v>
      </c>
      <c r="BJ226" s="16" t="s">
        <v>132</v>
      </c>
      <c r="BK226" s="114">
        <f t="shared" si="14"/>
        <v>0</v>
      </c>
      <c r="BL226" s="16" t="s">
        <v>162</v>
      </c>
      <c r="BM226" s="219" t="s">
        <v>369</v>
      </c>
    </row>
    <row r="227" spans="1:65" s="2" customFormat="1" ht="24.2" customHeight="1">
      <c r="A227" s="34"/>
      <c r="B227" s="35"/>
      <c r="C227" s="244" t="s">
        <v>370</v>
      </c>
      <c r="D227" s="244" t="s">
        <v>350</v>
      </c>
      <c r="E227" s="245" t="s">
        <v>371</v>
      </c>
      <c r="F227" s="246" t="s">
        <v>372</v>
      </c>
      <c r="G227" s="247" t="s">
        <v>160</v>
      </c>
      <c r="H227" s="248">
        <v>1</v>
      </c>
      <c r="I227" s="249"/>
      <c r="J227" s="250">
        <f t="shared" si="5"/>
        <v>0</v>
      </c>
      <c r="K227" s="246" t="s">
        <v>1</v>
      </c>
      <c r="L227" s="251"/>
      <c r="M227" s="252" t="s">
        <v>1</v>
      </c>
      <c r="N227" s="253" t="s">
        <v>44</v>
      </c>
      <c r="O227" s="71"/>
      <c r="P227" s="217">
        <f t="shared" si="6"/>
        <v>0</v>
      </c>
      <c r="Q227" s="217">
        <v>1.6500000000000001E-2</v>
      </c>
      <c r="R227" s="217">
        <f t="shared" si="7"/>
        <v>1.6500000000000001E-2</v>
      </c>
      <c r="S227" s="217">
        <v>0</v>
      </c>
      <c r="T227" s="218">
        <f t="shared" si="8"/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19" t="s">
        <v>195</v>
      </c>
      <c r="AT227" s="219" t="s">
        <v>350</v>
      </c>
      <c r="AU227" s="219" t="s">
        <v>132</v>
      </c>
      <c r="AY227" s="16" t="s">
        <v>154</v>
      </c>
      <c r="BE227" s="114">
        <f t="shared" si="9"/>
        <v>0</v>
      </c>
      <c r="BF227" s="114">
        <f t="shared" si="10"/>
        <v>0</v>
      </c>
      <c r="BG227" s="114">
        <f t="shared" si="11"/>
        <v>0</v>
      </c>
      <c r="BH227" s="114">
        <f t="shared" si="12"/>
        <v>0</v>
      </c>
      <c r="BI227" s="114">
        <f t="shared" si="13"/>
        <v>0</v>
      </c>
      <c r="BJ227" s="16" t="s">
        <v>132</v>
      </c>
      <c r="BK227" s="114">
        <f t="shared" si="14"/>
        <v>0</v>
      </c>
      <c r="BL227" s="16" t="s">
        <v>162</v>
      </c>
      <c r="BM227" s="219" t="s">
        <v>373</v>
      </c>
    </row>
    <row r="228" spans="1:65" s="2" customFormat="1" ht="21.75" customHeight="1">
      <c r="A228" s="34"/>
      <c r="B228" s="35"/>
      <c r="C228" s="208" t="s">
        <v>374</v>
      </c>
      <c r="D228" s="208" t="s">
        <v>157</v>
      </c>
      <c r="E228" s="209" t="s">
        <v>375</v>
      </c>
      <c r="F228" s="210" t="s">
        <v>376</v>
      </c>
      <c r="G228" s="211" t="s">
        <v>341</v>
      </c>
      <c r="H228" s="212">
        <v>1</v>
      </c>
      <c r="I228" s="213"/>
      <c r="J228" s="214">
        <f t="shared" si="5"/>
        <v>0</v>
      </c>
      <c r="K228" s="210" t="s">
        <v>161</v>
      </c>
      <c r="L228" s="37"/>
      <c r="M228" s="215" t="s">
        <v>1</v>
      </c>
      <c r="N228" s="216" t="s">
        <v>44</v>
      </c>
      <c r="O228" s="71"/>
      <c r="P228" s="217">
        <f t="shared" si="6"/>
        <v>0</v>
      </c>
      <c r="Q228" s="217">
        <v>0</v>
      </c>
      <c r="R228" s="217">
        <f t="shared" si="7"/>
        <v>0</v>
      </c>
      <c r="S228" s="217">
        <v>8.7999999999999981E-2</v>
      </c>
      <c r="T228" s="218">
        <f t="shared" si="8"/>
        <v>8.7999999999999981E-2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19" t="s">
        <v>236</v>
      </c>
      <c r="AT228" s="219" t="s">
        <v>157</v>
      </c>
      <c r="AU228" s="219" t="s">
        <v>132</v>
      </c>
      <c r="AY228" s="16" t="s">
        <v>154</v>
      </c>
      <c r="BE228" s="114">
        <f t="shared" si="9"/>
        <v>0</v>
      </c>
      <c r="BF228" s="114">
        <f t="shared" si="10"/>
        <v>0</v>
      </c>
      <c r="BG228" s="114">
        <f t="shared" si="11"/>
        <v>0</v>
      </c>
      <c r="BH228" s="114">
        <f t="shared" si="12"/>
        <v>0</v>
      </c>
      <c r="BI228" s="114">
        <f t="shared" si="13"/>
        <v>0</v>
      </c>
      <c r="BJ228" s="16" t="s">
        <v>132</v>
      </c>
      <c r="BK228" s="114">
        <f t="shared" si="14"/>
        <v>0</v>
      </c>
      <c r="BL228" s="16" t="s">
        <v>236</v>
      </c>
      <c r="BM228" s="219" t="s">
        <v>377</v>
      </c>
    </row>
    <row r="229" spans="1:65" s="2" customFormat="1" ht="21.75" customHeight="1">
      <c r="A229" s="34"/>
      <c r="B229" s="35"/>
      <c r="C229" s="208" t="s">
        <v>378</v>
      </c>
      <c r="D229" s="208" t="s">
        <v>157</v>
      </c>
      <c r="E229" s="209" t="s">
        <v>379</v>
      </c>
      <c r="F229" s="210" t="s">
        <v>380</v>
      </c>
      <c r="G229" s="211" t="s">
        <v>341</v>
      </c>
      <c r="H229" s="212">
        <v>1</v>
      </c>
      <c r="I229" s="213"/>
      <c r="J229" s="214">
        <f t="shared" si="5"/>
        <v>0</v>
      </c>
      <c r="K229" s="210" t="s">
        <v>161</v>
      </c>
      <c r="L229" s="37"/>
      <c r="M229" s="215" t="s">
        <v>1</v>
      </c>
      <c r="N229" s="216" t="s">
        <v>44</v>
      </c>
      <c r="O229" s="71"/>
      <c r="P229" s="217">
        <f t="shared" si="6"/>
        <v>0</v>
      </c>
      <c r="Q229" s="217">
        <v>0</v>
      </c>
      <c r="R229" s="217">
        <f t="shared" si="7"/>
        <v>0</v>
      </c>
      <c r="S229" s="217">
        <v>2.4500000000000001E-2</v>
      </c>
      <c r="T229" s="218">
        <f t="shared" si="8"/>
        <v>2.4500000000000001E-2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19" t="s">
        <v>236</v>
      </c>
      <c r="AT229" s="219" t="s">
        <v>157</v>
      </c>
      <c r="AU229" s="219" t="s">
        <v>132</v>
      </c>
      <c r="AY229" s="16" t="s">
        <v>154</v>
      </c>
      <c r="BE229" s="114">
        <f t="shared" si="9"/>
        <v>0</v>
      </c>
      <c r="BF229" s="114">
        <f t="shared" si="10"/>
        <v>0</v>
      </c>
      <c r="BG229" s="114">
        <f t="shared" si="11"/>
        <v>0</v>
      </c>
      <c r="BH229" s="114">
        <f t="shared" si="12"/>
        <v>0</v>
      </c>
      <c r="BI229" s="114">
        <f t="shared" si="13"/>
        <v>0</v>
      </c>
      <c r="BJ229" s="16" t="s">
        <v>132</v>
      </c>
      <c r="BK229" s="114">
        <f t="shared" si="14"/>
        <v>0</v>
      </c>
      <c r="BL229" s="16" t="s">
        <v>236</v>
      </c>
      <c r="BM229" s="219" t="s">
        <v>381</v>
      </c>
    </row>
    <row r="230" spans="1:65" s="2" customFormat="1" ht="16.5" customHeight="1">
      <c r="A230" s="34"/>
      <c r="B230" s="35"/>
      <c r="C230" s="208" t="s">
        <v>382</v>
      </c>
      <c r="D230" s="208" t="s">
        <v>157</v>
      </c>
      <c r="E230" s="209" t="s">
        <v>383</v>
      </c>
      <c r="F230" s="210" t="s">
        <v>384</v>
      </c>
      <c r="G230" s="211" t="s">
        <v>341</v>
      </c>
      <c r="H230" s="212">
        <v>1</v>
      </c>
      <c r="I230" s="213"/>
      <c r="J230" s="214">
        <f t="shared" si="5"/>
        <v>0</v>
      </c>
      <c r="K230" s="210" t="s">
        <v>161</v>
      </c>
      <c r="L230" s="37"/>
      <c r="M230" s="215" t="s">
        <v>1</v>
      </c>
      <c r="N230" s="216" t="s">
        <v>44</v>
      </c>
      <c r="O230" s="71"/>
      <c r="P230" s="217">
        <f t="shared" si="6"/>
        <v>0</v>
      </c>
      <c r="Q230" s="217">
        <v>0</v>
      </c>
      <c r="R230" s="217">
        <f t="shared" si="7"/>
        <v>0</v>
      </c>
      <c r="S230" s="217">
        <v>8.5999999999999998E-4</v>
      </c>
      <c r="T230" s="218">
        <f t="shared" si="8"/>
        <v>8.5999999999999998E-4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19" t="s">
        <v>236</v>
      </c>
      <c r="AT230" s="219" t="s">
        <v>157</v>
      </c>
      <c r="AU230" s="219" t="s">
        <v>132</v>
      </c>
      <c r="AY230" s="16" t="s">
        <v>154</v>
      </c>
      <c r="BE230" s="114">
        <f t="shared" si="9"/>
        <v>0</v>
      </c>
      <c r="BF230" s="114">
        <f t="shared" si="10"/>
        <v>0</v>
      </c>
      <c r="BG230" s="114">
        <f t="shared" si="11"/>
        <v>0</v>
      </c>
      <c r="BH230" s="114">
        <f t="shared" si="12"/>
        <v>0</v>
      </c>
      <c r="BI230" s="114">
        <f t="shared" si="13"/>
        <v>0</v>
      </c>
      <c r="BJ230" s="16" t="s">
        <v>132</v>
      </c>
      <c r="BK230" s="114">
        <f t="shared" si="14"/>
        <v>0</v>
      </c>
      <c r="BL230" s="16" t="s">
        <v>236</v>
      </c>
      <c r="BM230" s="219" t="s">
        <v>385</v>
      </c>
    </row>
    <row r="231" spans="1:65" s="2" customFormat="1" ht="16.5" customHeight="1">
      <c r="A231" s="34"/>
      <c r="B231" s="35"/>
      <c r="C231" s="208" t="s">
        <v>386</v>
      </c>
      <c r="D231" s="208" t="s">
        <v>157</v>
      </c>
      <c r="E231" s="209" t="s">
        <v>387</v>
      </c>
      <c r="F231" s="210" t="s">
        <v>388</v>
      </c>
      <c r="G231" s="211" t="s">
        <v>160</v>
      </c>
      <c r="H231" s="212">
        <v>1</v>
      </c>
      <c r="I231" s="213"/>
      <c r="J231" s="214">
        <f t="shared" si="5"/>
        <v>0</v>
      </c>
      <c r="K231" s="210" t="s">
        <v>161</v>
      </c>
      <c r="L231" s="37"/>
      <c r="M231" s="215" t="s">
        <v>1</v>
      </c>
      <c r="N231" s="216" t="s">
        <v>44</v>
      </c>
      <c r="O231" s="71"/>
      <c r="P231" s="217">
        <f t="shared" si="6"/>
        <v>0</v>
      </c>
      <c r="Q231" s="217">
        <v>0</v>
      </c>
      <c r="R231" s="217">
        <f t="shared" si="7"/>
        <v>0</v>
      </c>
      <c r="S231" s="217">
        <v>2.2499999999999998E-3</v>
      </c>
      <c r="T231" s="218">
        <f t="shared" si="8"/>
        <v>2.2499999999999998E-3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19" t="s">
        <v>236</v>
      </c>
      <c r="AT231" s="219" t="s">
        <v>157</v>
      </c>
      <c r="AU231" s="219" t="s">
        <v>132</v>
      </c>
      <c r="AY231" s="16" t="s">
        <v>154</v>
      </c>
      <c r="BE231" s="114">
        <f t="shared" si="9"/>
        <v>0</v>
      </c>
      <c r="BF231" s="114">
        <f t="shared" si="10"/>
        <v>0</v>
      </c>
      <c r="BG231" s="114">
        <f t="shared" si="11"/>
        <v>0</v>
      </c>
      <c r="BH231" s="114">
        <f t="shared" si="12"/>
        <v>0</v>
      </c>
      <c r="BI231" s="114">
        <f t="shared" si="13"/>
        <v>0</v>
      </c>
      <c r="BJ231" s="16" t="s">
        <v>132</v>
      </c>
      <c r="BK231" s="114">
        <f t="shared" si="14"/>
        <v>0</v>
      </c>
      <c r="BL231" s="16" t="s">
        <v>236</v>
      </c>
      <c r="BM231" s="219" t="s">
        <v>389</v>
      </c>
    </row>
    <row r="232" spans="1:65" s="2" customFormat="1" ht="21.75" customHeight="1">
      <c r="A232" s="34"/>
      <c r="B232" s="35"/>
      <c r="C232" s="208" t="s">
        <v>390</v>
      </c>
      <c r="D232" s="208" t="s">
        <v>157</v>
      </c>
      <c r="E232" s="209" t="s">
        <v>391</v>
      </c>
      <c r="F232" s="210" t="s">
        <v>392</v>
      </c>
      <c r="G232" s="211" t="s">
        <v>160</v>
      </c>
      <c r="H232" s="212">
        <v>1</v>
      </c>
      <c r="I232" s="213"/>
      <c r="J232" s="214">
        <f t="shared" si="5"/>
        <v>0</v>
      </c>
      <c r="K232" s="210" t="s">
        <v>161</v>
      </c>
      <c r="L232" s="37"/>
      <c r="M232" s="215" t="s">
        <v>1</v>
      </c>
      <c r="N232" s="216" t="s">
        <v>44</v>
      </c>
      <c r="O232" s="71"/>
      <c r="P232" s="217">
        <f t="shared" si="6"/>
        <v>0</v>
      </c>
      <c r="Q232" s="217">
        <v>0</v>
      </c>
      <c r="R232" s="217">
        <f t="shared" si="7"/>
        <v>0</v>
      </c>
      <c r="S232" s="217">
        <v>5.1999999999999995E-4</v>
      </c>
      <c r="T232" s="218">
        <f t="shared" si="8"/>
        <v>5.1999999999999995E-4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19" t="s">
        <v>236</v>
      </c>
      <c r="AT232" s="219" t="s">
        <v>157</v>
      </c>
      <c r="AU232" s="219" t="s">
        <v>132</v>
      </c>
      <c r="AY232" s="16" t="s">
        <v>154</v>
      </c>
      <c r="BE232" s="114">
        <f t="shared" si="9"/>
        <v>0</v>
      </c>
      <c r="BF232" s="114">
        <f t="shared" si="10"/>
        <v>0</v>
      </c>
      <c r="BG232" s="114">
        <f t="shared" si="11"/>
        <v>0</v>
      </c>
      <c r="BH232" s="114">
        <f t="shared" si="12"/>
        <v>0</v>
      </c>
      <c r="BI232" s="114">
        <f t="shared" si="13"/>
        <v>0</v>
      </c>
      <c r="BJ232" s="16" t="s">
        <v>132</v>
      </c>
      <c r="BK232" s="114">
        <f t="shared" si="14"/>
        <v>0</v>
      </c>
      <c r="BL232" s="16" t="s">
        <v>236</v>
      </c>
      <c r="BM232" s="219" t="s">
        <v>393</v>
      </c>
    </row>
    <row r="233" spans="1:65" s="2" customFormat="1" ht="16.5" customHeight="1">
      <c r="A233" s="34"/>
      <c r="B233" s="35"/>
      <c r="C233" s="208" t="s">
        <v>394</v>
      </c>
      <c r="D233" s="208" t="s">
        <v>157</v>
      </c>
      <c r="E233" s="209" t="s">
        <v>395</v>
      </c>
      <c r="F233" s="210" t="s">
        <v>396</v>
      </c>
      <c r="G233" s="211" t="s">
        <v>341</v>
      </c>
      <c r="H233" s="212">
        <v>1</v>
      </c>
      <c r="I233" s="213"/>
      <c r="J233" s="214">
        <f t="shared" si="5"/>
        <v>0</v>
      </c>
      <c r="K233" s="210" t="s">
        <v>1</v>
      </c>
      <c r="L233" s="37"/>
      <c r="M233" s="215" t="s">
        <v>1</v>
      </c>
      <c r="N233" s="216" t="s">
        <v>44</v>
      </c>
      <c r="O233" s="71"/>
      <c r="P233" s="217">
        <f t="shared" si="6"/>
        <v>0</v>
      </c>
      <c r="Q233" s="217">
        <v>0</v>
      </c>
      <c r="R233" s="217">
        <f t="shared" si="7"/>
        <v>0</v>
      </c>
      <c r="S233" s="217">
        <v>1.933E-2</v>
      </c>
      <c r="T233" s="218">
        <f t="shared" si="8"/>
        <v>1.933E-2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19" t="s">
        <v>236</v>
      </c>
      <c r="AT233" s="219" t="s">
        <v>157</v>
      </c>
      <c r="AU233" s="219" t="s">
        <v>132</v>
      </c>
      <c r="AY233" s="16" t="s">
        <v>154</v>
      </c>
      <c r="BE233" s="114">
        <f t="shared" si="9"/>
        <v>0</v>
      </c>
      <c r="BF233" s="114">
        <f t="shared" si="10"/>
        <v>0</v>
      </c>
      <c r="BG233" s="114">
        <f t="shared" si="11"/>
        <v>0</v>
      </c>
      <c r="BH233" s="114">
        <f t="shared" si="12"/>
        <v>0</v>
      </c>
      <c r="BI233" s="114">
        <f t="shared" si="13"/>
        <v>0</v>
      </c>
      <c r="BJ233" s="16" t="s">
        <v>132</v>
      </c>
      <c r="BK233" s="114">
        <f t="shared" si="14"/>
        <v>0</v>
      </c>
      <c r="BL233" s="16" t="s">
        <v>236</v>
      </c>
      <c r="BM233" s="219" t="s">
        <v>397</v>
      </c>
    </row>
    <row r="234" spans="1:65" s="2" customFormat="1" ht="24.2" customHeight="1">
      <c r="A234" s="34"/>
      <c r="B234" s="35"/>
      <c r="C234" s="208" t="s">
        <v>398</v>
      </c>
      <c r="D234" s="208" t="s">
        <v>157</v>
      </c>
      <c r="E234" s="209" t="s">
        <v>399</v>
      </c>
      <c r="F234" s="210" t="s">
        <v>400</v>
      </c>
      <c r="G234" s="211" t="s">
        <v>341</v>
      </c>
      <c r="H234" s="212">
        <v>1</v>
      </c>
      <c r="I234" s="213"/>
      <c r="J234" s="214">
        <f t="shared" si="5"/>
        <v>0</v>
      </c>
      <c r="K234" s="210" t="s">
        <v>1</v>
      </c>
      <c r="L234" s="37"/>
      <c r="M234" s="215" t="s">
        <v>1</v>
      </c>
      <c r="N234" s="216" t="s">
        <v>44</v>
      </c>
      <c r="O234" s="71"/>
      <c r="P234" s="217">
        <f t="shared" si="6"/>
        <v>0</v>
      </c>
      <c r="Q234" s="217">
        <v>1.6969999999999999E-2</v>
      </c>
      <c r="R234" s="217">
        <f t="shared" si="7"/>
        <v>1.6969999999999999E-2</v>
      </c>
      <c r="S234" s="217">
        <v>0</v>
      </c>
      <c r="T234" s="218">
        <f t="shared" si="8"/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19" t="s">
        <v>236</v>
      </c>
      <c r="AT234" s="219" t="s">
        <v>157</v>
      </c>
      <c r="AU234" s="219" t="s">
        <v>132</v>
      </c>
      <c r="AY234" s="16" t="s">
        <v>154</v>
      </c>
      <c r="BE234" s="114">
        <f t="shared" si="9"/>
        <v>0</v>
      </c>
      <c r="BF234" s="114">
        <f t="shared" si="10"/>
        <v>0</v>
      </c>
      <c r="BG234" s="114">
        <f t="shared" si="11"/>
        <v>0</v>
      </c>
      <c r="BH234" s="114">
        <f t="shared" si="12"/>
        <v>0</v>
      </c>
      <c r="BI234" s="114">
        <f t="shared" si="13"/>
        <v>0</v>
      </c>
      <c r="BJ234" s="16" t="s">
        <v>132</v>
      </c>
      <c r="BK234" s="114">
        <f t="shared" si="14"/>
        <v>0</v>
      </c>
      <c r="BL234" s="16" t="s">
        <v>236</v>
      </c>
      <c r="BM234" s="219" t="s">
        <v>401</v>
      </c>
    </row>
    <row r="235" spans="1:65" s="2" customFormat="1" ht="24.2" customHeight="1">
      <c r="A235" s="34"/>
      <c r="B235" s="35"/>
      <c r="C235" s="208" t="s">
        <v>402</v>
      </c>
      <c r="D235" s="208" t="s">
        <v>157</v>
      </c>
      <c r="E235" s="209" t="s">
        <v>403</v>
      </c>
      <c r="F235" s="210" t="s">
        <v>404</v>
      </c>
      <c r="G235" s="211" t="s">
        <v>160</v>
      </c>
      <c r="H235" s="212">
        <v>1</v>
      </c>
      <c r="I235" s="213"/>
      <c r="J235" s="214">
        <f t="shared" si="5"/>
        <v>0</v>
      </c>
      <c r="K235" s="210" t="s">
        <v>1</v>
      </c>
      <c r="L235" s="37"/>
      <c r="M235" s="215" t="s">
        <v>1</v>
      </c>
      <c r="N235" s="216" t="s">
        <v>44</v>
      </c>
      <c r="O235" s="71"/>
      <c r="P235" s="217">
        <f t="shared" si="6"/>
        <v>0</v>
      </c>
      <c r="Q235" s="217">
        <v>1.6000000000000001E-4</v>
      </c>
      <c r="R235" s="217">
        <f t="shared" si="7"/>
        <v>1.6000000000000001E-4</v>
      </c>
      <c r="S235" s="217">
        <v>0</v>
      </c>
      <c r="T235" s="218">
        <f t="shared" si="8"/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19" t="s">
        <v>236</v>
      </c>
      <c r="AT235" s="219" t="s">
        <v>157</v>
      </c>
      <c r="AU235" s="219" t="s">
        <v>132</v>
      </c>
      <c r="AY235" s="16" t="s">
        <v>154</v>
      </c>
      <c r="BE235" s="114">
        <f t="shared" si="9"/>
        <v>0</v>
      </c>
      <c r="BF235" s="114">
        <f t="shared" si="10"/>
        <v>0</v>
      </c>
      <c r="BG235" s="114">
        <f t="shared" si="11"/>
        <v>0</v>
      </c>
      <c r="BH235" s="114">
        <f t="shared" si="12"/>
        <v>0</v>
      </c>
      <c r="BI235" s="114">
        <f t="shared" si="13"/>
        <v>0</v>
      </c>
      <c r="BJ235" s="16" t="s">
        <v>132</v>
      </c>
      <c r="BK235" s="114">
        <f t="shared" si="14"/>
        <v>0</v>
      </c>
      <c r="BL235" s="16" t="s">
        <v>236</v>
      </c>
      <c r="BM235" s="219" t="s">
        <v>405</v>
      </c>
    </row>
    <row r="236" spans="1:65" s="2" customFormat="1" ht="19.5">
      <c r="A236" s="34"/>
      <c r="B236" s="35"/>
      <c r="C236" s="36"/>
      <c r="D236" s="222" t="s">
        <v>406</v>
      </c>
      <c r="E236" s="36"/>
      <c r="F236" s="254" t="s">
        <v>407</v>
      </c>
      <c r="G236" s="36"/>
      <c r="H236" s="36"/>
      <c r="I236" s="178"/>
      <c r="J236" s="36"/>
      <c r="K236" s="36"/>
      <c r="L236" s="37"/>
      <c r="M236" s="255"/>
      <c r="N236" s="256"/>
      <c r="O236" s="71"/>
      <c r="P236" s="71"/>
      <c r="Q236" s="71"/>
      <c r="R236" s="71"/>
      <c r="S236" s="71"/>
      <c r="T236" s="72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6" t="s">
        <v>406</v>
      </c>
      <c r="AU236" s="16" t="s">
        <v>132</v>
      </c>
    </row>
    <row r="237" spans="1:65" s="2" customFormat="1" ht="16.5" customHeight="1">
      <c r="A237" s="34"/>
      <c r="B237" s="35"/>
      <c r="C237" s="208" t="s">
        <v>408</v>
      </c>
      <c r="D237" s="208" t="s">
        <v>157</v>
      </c>
      <c r="E237" s="209" t="s">
        <v>409</v>
      </c>
      <c r="F237" s="210" t="s">
        <v>410</v>
      </c>
      <c r="G237" s="211" t="s">
        <v>160</v>
      </c>
      <c r="H237" s="212">
        <v>1</v>
      </c>
      <c r="I237" s="213"/>
      <c r="J237" s="214">
        <f>ROUND(I237*H237,2)</f>
        <v>0</v>
      </c>
      <c r="K237" s="210" t="s">
        <v>1</v>
      </c>
      <c r="L237" s="37"/>
      <c r="M237" s="215" t="s">
        <v>1</v>
      </c>
      <c r="N237" s="216" t="s">
        <v>44</v>
      </c>
      <c r="O237" s="71"/>
      <c r="P237" s="217">
        <f>O237*H237</f>
        <v>0</v>
      </c>
      <c r="Q237" s="217">
        <v>1.6000000000000001E-4</v>
      </c>
      <c r="R237" s="217">
        <f>Q237*H237</f>
        <v>1.6000000000000001E-4</v>
      </c>
      <c r="S237" s="217">
        <v>0</v>
      </c>
      <c r="T237" s="21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19" t="s">
        <v>236</v>
      </c>
      <c r="AT237" s="219" t="s">
        <v>157</v>
      </c>
      <c r="AU237" s="219" t="s">
        <v>132</v>
      </c>
      <c r="AY237" s="16" t="s">
        <v>154</v>
      </c>
      <c r="BE237" s="114">
        <f>IF(N237="základní",J237,0)</f>
        <v>0</v>
      </c>
      <c r="BF237" s="114">
        <f>IF(N237="snížená",J237,0)</f>
        <v>0</v>
      </c>
      <c r="BG237" s="114">
        <f>IF(N237="zákl. přenesená",J237,0)</f>
        <v>0</v>
      </c>
      <c r="BH237" s="114">
        <f>IF(N237="sníž. přenesená",J237,0)</f>
        <v>0</v>
      </c>
      <c r="BI237" s="114">
        <f>IF(N237="nulová",J237,0)</f>
        <v>0</v>
      </c>
      <c r="BJ237" s="16" t="s">
        <v>132</v>
      </c>
      <c r="BK237" s="114">
        <f>ROUND(I237*H237,2)</f>
        <v>0</v>
      </c>
      <c r="BL237" s="16" t="s">
        <v>236</v>
      </c>
      <c r="BM237" s="219" t="s">
        <v>411</v>
      </c>
    </row>
    <row r="238" spans="1:65" s="2" customFormat="1" ht="19.5">
      <c r="A238" s="34"/>
      <c r="B238" s="35"/>
      <c r="C238" s="36"/>
      <c r="D238" s="222" t="s">
        <v>406</v>
      </c>
      <c r="E238" s="36"/>
      <c r="F238" s="254" t="s">
        <v>407</v>
      </c>
      <c r="G238" s="36"/>
      <c r="H238" s="36"/>
      <c r="I238" s="178"/>
      <c r="J238" s="36"/>
      <c r="K238" s="36"/>
      <c r="L238" s="37"/>
      <c r="M238" s="255"/>
      <c r="N238" s="256"/>
      <c r="O238" s="71"/>
      <c r="P238" s="71"/>
      <c r="Q238" s="71"/>
      <c r="R238" s="71"/>
      <c r="S238" s="71"/>
      <c r="T238" s="72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T238" s="16" t="s">
        <v>406</v>
      </c>
      <c r="AU238" s="16" t="s">
        <v>132</v>
      </c>
    </row>
    <row r="239" spans="1:65" s="2" customFormat="1" ht="16.5" customHeight="1">
      <c r="A239" s="34"/>
      <c r="B239" s="35"/>
      <c r="C239" s="208" t="s">
        <v>412</v>
      </c>
      <c r="D239" s="208" t="s">
        <v>157</v>
      </c>
      <c r="E239" s="209" t="s">
        <v>413</v>
      </c>
      <c r="F239" s="210" t="s">
        <v>414</v>
      </c>
      <c r="G239" s="211" t="s">
        <v>160</v>
      </c>
      <c r="H239" s="212">
        <v>1</v>
      </c>
      <c r="I239" s="213"/>
      <c r="J239" s="214">
        <f>ROUND(I239*H239,2)</f>
        <v>0</v>
      </c>
      <c r="K239" s="210" t="s">
        <v>1</v>
      </c>
      <c r="L239" s="37"/>
      <c r="M239" s="215" t="s">
        <v>1</v>
      </c>
      <c r="N239" s="216" t="s">
        <v>44</v>
      </c>
      <c r="O239" s="71"/>
      <c r="P239" s="217">
        <f>O239*H239</f>
        <v>0</v>
      </c>
      <c r="Q239" s="217">
        <v>1.6000000000000001E-4</v>
      </c>
      <c r="R239" s="217">
        <f>Q239*H239</f>
        <v>1.6000000000000001E-4</v>
      </c>
      <c r="S239" s="217">
        <v>0</v>
      </c>
      <c r="T239" s="21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19" t="s">
        <v>236</v>
      </c>
      <c r="AT239" s="219" t="s">
        <v>157</v>
      </c>
      <c r="AU239" s="219" t="s">
        <v>132</v>
      </c>
      <c r="AY239" s="16" t="s">
        <v>154</v>
      </c>
      <c r="BE239" s="114">
        <f>IF(N239="základní",J239,0)</f>
        <v>0</v>
      </c>
      <c r="BF239" s="114">
        <f>IF(N239="snížená",J239,0)</f>
        <v>0</v>
      </c>
      <c r="BG239" s="114">
        <f>IF(N239="zákl. přenesená",J239,0)</f>
        <v>0</v>
      </c>
      <c r="BH239" s="114">
        <f>IF(N239="sníž. přenesená",J239,0)</f>
        <v>0</v>
      </c>
      <c r="BI239" s="114">
        <f>IF(N239="nulová",J239,0)</f>
        <v>0</v>
      </c>
      <c r="BJ239" s="16" t="s">
        <v>132</v>
      </c>
      <c r="BK239" s="114">
        <f>ROUND(I239*H239,2)</f>
        <v>0</v>
      </c>
      <c r="BL239" s="16" t="s">
        <v>236</v>
      </c>
      <c r="BM239" s="219" t="s">
        <v>415</v>
      </c>
    </row>
    <row r="240" spans="1:65" s="2" customFormat="1" ht="19.5">
      <c r="A240" s="34"/>
      <c r="B240" s="35"/>
      <c r="C240" s="36"/>
      <c r="D240" s="222" t="s">
        <v>406</v>
      </c>
      <c r="E240" s="36"/>
      <c r="F240" s="254" t="s">
        <v>407</v>
      </c>
      <c r="G240" s="36"/>
      <c r="H240" s="36"/>
      <c r="I240" s="178"/>
      <c r="J240" s="36"/>
      <c r="K240" s="36"/>
      <c r="L240" s="37"/>
      <c r="M240" s="255"/>
      <c r="N240" s="256"/>
      <c r="O240" s="71"/>
      <c r="P240" s="71"/>
      <c r="Q240" s="71"/>
      <c r="R240" s="71"/>
      <c r="S240" s="71"/>
      <c r="T240" s="72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T240" s="16" t="s">
        <v>406</v>
      </c>
      <c r="AU240" s="16" t="s">
        <v>132</v>
      </c>
    </row>
    <row r="241" spans="1:65" s="2" customFormat="1" ht="24.2" customHeight="1">
      <c r="A241" s="34"/>
      <c r="B241" s="35"/>
      <c r="C241" s="208" t="s">
        <v>416</v>
      </c>
      <c r="D241" s="208" t="s">
        <v>157</v>
      </c>
      <c r="E241" s="209" t="s">
        <v>417</v>
      </c>
      <c r="F241" s="210" t="s">
        <v>418</v>
      </c>
      <c r="G241" s="211" t="s">
        <v>160</v>
      </c>
      <c r="H241" s="212">
        <v>1</v>
      </c>
      <c r="I241" s="213"/>
      <c r="J241" s="214">
        <f>ROUND(I241*H241,2)</f>
        <v>0</v>
      </c>
      <c r="K241" s="210" t="s">
        <v>1</v>
      </c>
      <c r="L241" s="37"/>
      <c r="M241" s="215" t="s">
        <v>1</v>
      </c>
      <c r="N241" s="216" t="s">
        <v>44</v>
      </c>
      <c r="O241" s="71"/>
      <c r="P241" s="217">
        <f>O241*H241</f>
        <v>0</v>
      </c>
      <c r="Q241" s="217">
        <v>1.6000000000000001E-4</v>
      </c>
      <c r="R241" s="217">
        <f>Q241*H241</f>
        <v>1.6000000000000001E-4</v>
      </c>
      <c r="S241" s="217">
        <v>0</v>
      </c>
      <c r="T241" s="21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19" t="s">
        <v>236</v>
      </c>
      <c r="AT241" s="219" t="s">
        <v>157</v>
      </c>
      <c r="AU241" s="219" t="s">
        <v>132</v>
      </c>
      <c r="AY241" s="16" t="s">
        <v>154</v>
      </c>
      <c r="BE241" s="114">
        <f>IF(N241="základní",J241,0)</f>
        <v>0</v>
      </c>
      <c r="BF241" s="114">
        <f>IF(N241="snížená",J241,0)</f>
        <v>0</v>
      </c>
      <c r="BG241" s="114">
        <f>IF(N241="zákl. přenesená",J241,0)</f>
        <v>0</v>
      </c>
      <c r="BH241" s="114">
        <f>IF(N241="sníž. přenesená",J241,0)</f>
        <v>0</v>
      </c>
      <c r="BI241" s="114">
        <f>IF(N241="nulová",J241,0)</f>
        <v>0</v>
      </c>
      <c r="BJ241" s="16" t="s">
        <v>132</v>
      </c>
      <c r="BK241" s="114">
        <f>ROUND(I241*H241,2)</f>
        <v>0</v>
      </c>
      <c r="BL241" s="16" t="s">
        <v>236</v>
      </c>
      <c r="BM241" s="219" t="s">
        <v>419</v>
      </c>
    </row>
    <row r="242" spans="1:65" s="2" customFormat="1" ht="19.5">
      <c r="A242" s="34"/>
      <c r="B242" s="35"/>
      <c r="C242" s="36"/>
      <c r="D242" s="222" t="s">
        <v>406</v>
      </c>
      <c r="E242" s="36"/>
      <c r="F242" s="254" t="s">
        <v>407</v>
      </c>
      <c r="G242" s="36"/>
      <c r="H242" s="36"/>
      <c r="I242" s="178"/>
      <c r="J242" s="36"/>
      <c r="K242" s="36"/>
      <c r="L242" s="37"/>
      <c r="M242" s="255"/>
      <c r="N242" s="256"/>
      <c r="O242" s="71"/>
      <c r="P242" s="71"/>
      <c r="Q242" s="71"/>
      <c r="R242" s="71"/>
      <c r="S242" s="71"/>
      <c r="T242" s="72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T242" s="16" t="s">
        <v>406</v>
      </c>
      <c r="AU242" s="16" t="s">
        <v>132</v>
      </c>
    </row>
    <row r="243" spans="1:65" s="2" customFormat="1" ht="16.5" customHeight="1">
      <c r="A243" s="34"/>
      <c r="B243" s="35"/>
      <c r="C243" s="208" t="s">
        <v>420</v>
      </c>
      <c r="D243" s="208" t="s">
        <v>157</v>
      </c>
      <c r="E243" s="209" t="s">
        <v>421</v>
      </c>
      <c r="F243" s="210" t="s">
        <v>422</v>
      </c>
      <c r="G243" s="211" t="s">
        <v>160</v>
      </c>
      <c r="H243" s="212">
        <v>1</v>
      </c>
      <c r="I243" s="213"/>
      <c r="J243" s="214">
        <f>ROUND(I243*H243,2)</f>
        <v>0</v>
      </c>
      <c r="K243" s="210" t="s">
        <v>1</v>
      </c>
      <c r="L243" s="37"/>
      <c r="M243" s="215" t="s">
        <v>1</v>
      </c>
      <c r="N243" s="216" t="s">
        <v>44</v>
      </c>
      <c r="O243" s="71"/>
      <c r="P243" s="217">
        <f>O243*H243</f>
        <v>0</v>
      </c>
      <c r="Q243" s="217">
        <v>1.6000000000000001E-4</v>
      </c>
      <c r="R243" s="217">
        <f>Q243*H243</f>
        <v>1.6000000000000001E-4</v>
      </c>
      <c r="S243" s="217">
        <v>0</v>
      </c>
      <c r="T243" s="21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19" t="s">
        <v>236</v>
      </c>
      <c r="AT243" s="219" t="s">
        <v>157</v>
      </c>
      <c r="AU243" s="219" t="s">
        <v>132</v>
      </c>
      <c r="AY243" s="16" t="s">
        <v>154</v>
      </c>
      <c r="BE243" s="114">
        <f>IF(N243="základní",J243,0)</f>
        <v>0</v>
      </c>
      <c r="BF243" s="114">
        <f>IF(N243="snížená",J243,0)</f>
        <v>0</v>
      </c>
      <c r="BG243" s="114">
        <f>IF(N243="zákl. přenesená",J243,0)</f>
        <v>0</v>
      </c>
      <c r="BH243" s="114">
        <f>IF(N243="sníž. přenesená",J243,0)</f>
        <v>0</v>
      </c>
      <c r="BI243" s="114">
        <f>IF(N243="nulová",J243,0)</f>
        <v>0</v>
      </c>
      <c r="BJ243" s="16" t="s">
        <v>132</v>
      </c>
      <c r="BK243" s="114">
        <f>ROUND(I243*H243,2)</f>
        <v>0</v>
      </c>
      <c r="BL243" s="16" t="s">
        <v>236</v>
      </c>
      <c r="BM243" s="219" t="s">
        <v>423</v>
      </c>
    </row>
    <row r="244" spans="1:65" s="2" customFormat="1" ht="19.5">
      <c r="A244" s="34"/>
      <c r="B244" s="35"/>
      <c r="C244" s="36"/>
      <c r="D244" s="222" t="s">
        <v>406</v>
      </c>
      <c r="E244" s="36"/>
      <c r="F244" s="254" t="s">
        <v>407</v>
      </c>
      <c r="G244" s="36"/>
      <c r="H244" s="36"/>
      <c r="I244" s="178"/>
      <c r="J244" s="36"/>
      <c r="K244" s="36"/>
      <c r="L244" s="37"/>
      <c r="M244" s="255"/>
      <c r="N244" s="256"/>
      <c r="O244" s="71"/>
      <c r="P244" s="71"/>
      <c r="Q244" s="71"/>
      <c r="R244" s="71"/>
      <c r="S244" s="71"/>
      <c r="T244" s="72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T244" s="16" t="s">
        <v>406</v>
      </c>
      <c r="AU244" s="16" t="s">
        <v>132</v>
      </c>
    </row>
    <row r="245" spans="1:65" s="2" customFormat="1" ht="24.2" customHeight="1">
      <c r="A245" s="34"/>
      <c r="B245" s="35"/>
      <c r="C245" s="208" t="s">
        <v>424</v>
      </c>
      <c r="D245" s="208" t="s">
        <v>157</v>
      </c>
      <c r="E245" s="209" t="s">
        <v>425</v>
      </c>
      <c r="F245" s="210" t="s">
        <v>426</v>
      </c>
      <c r="G245" s="211" t="s">
        <v>160</v>
      </c>
      <c r="H245" s="212">
        <v>1</v>
      </c>
      <c r="I245" s="213"/>
      <c r="J245" s="214">
        <f>ROUND(I245*H245,2)</f>
        <v>0</v>
      </c>
      <c r="K245" s="210" t="s">
        <v>1</v>
      </c>
      <c r="L245" s="37"/>
      <c r="M245" s="215" t="s">
        <v>1</v>
      </c>
      <c r="N245" s="216" t="s">
        <v>44</v>
      </c>
      <c r="O245" s="71"/>
      <c r="P245" s="217">
        <f>O245*H245</f>
        <v>0</v>
      </c>
      <c r="Q245" s="217">
        <v>1.6000000000000001E-4</v>
      </c>
      <c r="R245" s="217">
        <f>Q245*H245</f>
        <v>1.6000000000000001E-4</v>
      </c>
      <c r="S245" s="217">
        <v>0</v>
      </c>
      <c r="T245" s="21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19" t="s">
        <v>236</v>
      </c>
      <c r="AT245" s="219" t="s">
        <v>157</v>
      </c>
      <c r="AU245" s="219" t="s">
        <v>132</v>
      </c>
      <c r="AY245" s="16" t="s">
        <v>154</v>
      </c>
      <c r="BE245" s="114">
        <f>IF(N245="základní",J245,0)</f>
        <v>0</v>
      </c>
      <c r="BF245" s="114">
        <f>IF(N245="snížená",J245,0)</f>
        <v>0</v>
      </c>
      <c r="BG245" s="114">
        <f>IF(N245="zákl. přenesená",J245,0)</f>
        <v>0</v>
      </c>
      <c r="BH245" s="114">
        <f>IF(N245="sníž. přenesená",J245,0)</f>
        <v>0</v>
      </c>
      <c r="BI245" s="114">
        <f>IF(N245="nulová",J245,0)</f>
        <v>0</v>
      </c>
      <c r="BJ245" s="16" t="s">
        <v>132</v>
      </c>
      <c r="BK245" s="114">
        <f>ROUND(I245*H245,2)</f>
        <v>0</v>
      </c>
      <c r="BL245" s="16" t="s">
        <v>236</v>
      </c>
      <c r="BM245" s="219" t="s">
        <v>427</v>
      </c>
    </row>
    <row r="246" spans="1:65" s="2" customFormat="1" ht="19.5">
      <c r="A246" s="34"/>
      <c r="B246" s="35"/>
      <c r="C246" s="36"/>
      <c r="D246" s="222" t="s">
        <v>406</v>
      </c>
      <c r="E246" s="36"/>
      <c r="F246" s="254" t="s">
        <v>407</v>
      </c>
      <c r="G246" s="36"/>
      <c r="H246" s="36"/>
      <c r="I246" s="178"/>
      <c r="J246" s="36"/>
      <c r="K246" s="36"/>
      <c r="L246" s="37"/>
      <c r="M246" s="255"/>
      <c r="N246" s="256"/>
      <c r="O246" s="71"/>
      <c r="P246" s="71"/>
      <c r="Q246" s="71"/>
      <c r="R246" s="71"/>
      <c r="S246" s="71"/>
      <c r="T246" s="72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6" t="s">
        <v>406</v>
      </c>
      <c r="AU246" s="16" t="s">
        <v>132</v>
      </c>
    </row>
    <row r="247" spans="1:65" s="2" customFormat="1" ht="21.75" customHeight="1">
      <c r="A247" s="34"/>
      <c r="B247" s="35"/>
      <c r="C247" s="208" t="s">
        <v>428</v>
      </c>
      <c r="D247" s="208" t="s">
        <v>157</v>
      </c>
      <c r="E247" s="209" t="s">
        <v>429</v>
      </c>
      <c r="F247" s="210" t="s">
        <v>430</v>
      </c>
      <c r="G247" s="211" t="s">
        <v>160</v>
      </c>
      <c r="H247" s="212">
        <v>1</v>
      </c>
      <c r="I247" s="213"/>
      <c r="J247" s="214">
        <f>ROUND(I247*H247,2)</f>
        <v>0</v>
      </c>
      <c r="K247" s="210" t="s">
        <v>1</v>
      </c>
      <c r="L247" s="37"/>
      <c r="M247" s="215" t="s">
        <v>1</v>
      </c>
      <c r="N247" s="216" t="s">
        <v>44</v>
      </c>
      <c r="O247" s="71"/>
      <c r="P247" s="217">
        <f>O247*H247</f>
        <v>0</v>
      </c>
      <c r="Q247" s="217">
        <v>1.6000000000000001E-4</v>
      </c>
      <c r="R247" s="217">
        <f>Q247*H247</f>
        <v>1.6000000000000001E-4</v>
      </c>
      <c r="S247" s="217">
        <v>0</v>
      </c>
      <c r="T247" s="21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219" t="s">
        <v>236</v>
      </c>
      <c r="AT247" s="219" t="s">
        <v>157</v>
      </c>
      <c r="AU247" s="219" t="s">
        <v>132</v>
      </c>
      <c r="AY247" s="16" t="s">
        <v>154</v>
      </c>
      <c r="BE247" s="114">
        <f>IF(N247="základní",J247,0)</f>
        <v>0</v>
      </c>
      <c r="BF247" s="114">
        <f>IF(N247="snížená",J247,0)</f>
        <v>0</v>
      </c>
      <c r="BG247" s="114">
        <f>IF(N247="zákl. přenesená",J247,0)</f>
        <v>0</v>
      </c>
      <c r="BH247" s="114">
        <f>IF(N247="sníž. přenesená",J247,0)</f>
        <v>0</v>
      </c>
      <c r="BI247" s="114">
        <f>IF(N247="nulová",J247,0)</f>
        <v>0</v>
      </c>
      <c r="BJ247" s="16" t="s">
        <v>132</v>
      </c>
      <c r="BK247" s="114">
        <f>ROUND(I247*H247,2)</f>
        <v>0</v>
      </c>
      <c r="BL247" s="16" t="s">
        <v>236</v>
      </c>
      <c r="BM247" s="219" t="s">
        <v>431</v>
      </c>
    </row>
    <row r="248" spans="1:65" s="2" customFormat="1" ht="19.5">
      <c r="A248" s="34"/>
      <c r="B248" s="35"/>
      <c r="C248" s="36"/>
      <c r="D248" s="222" t="s">
        <v>406</v>
      </c>
      <c r="E248" s="36"/>
      <c r="F248" s="254" t="s">
        <v>407</v>
      </c>
      <c r="G248" s="36"/>
      <c r="H248" s="36"/>
      <c r="I248" s="178"/>
      <c r="J248" s="36"/>
      <c r="K248" s="36"/>
      <c r="L248" s="37"/>
      <c r="M248" s="255"/>
      <c r="N248" s="256"/>
      <c r="O248" s="71"/>
      <c r="P248" s="71"/>
      <c r="Q248" s="71"/>
      <c r="R248" s="71"/>
      <c r="S248" s="71"/>
      <c r="T248" s="72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T248" s="16" t="s">
        <v>406</v>
      </c>
      <c r="AU248" s="16" t="s">
        <v>132</v>
      </c>
    </row>
    <row r="249" spans="1:65" s="2" customFormat="1" ht="16.5" customHeight="1">
      <c r="A249" s="34"/>
      <c r="B249" s="35"/>
      <c r="C249" s="208" t="s">
        <v>432</v>
      </c>
      <c r="D249" s="208" t="s">
        <v>157</v>
      </c>
      <c r="E249" s="209" t="s">
        <v>433</v>
      </c>
      <c r="F249" s="210" t="s">
        <v>434</v>
      </c>
      <c r="G249" s="211" t="s">
        <v>160</v>
      </c>
      <c r="H249" s="212">
        <v>1</v>
      </c>
      <c r="I249" s="213"/>
      <c r="J249" s="214">
        <f>ROUND(I249*H249,2)</f>
        <v>0</v>
      </c>
      <c r="K249" s="210" t="s">
        <v>1</v>
      </c>
      <c r="L249" s="37"/>
      <c r="M249" s="215" t="s">
        <v>1</v>
      </c>
      <c r="N249" s="216" t="s">
        <v>44</v>
      </c>
      <c r="O249" s="71"/>
      <c r="P249" s="217">
        <f>O249*H249</f>
        <v>0</v>
      </c>
      <c r="Q249" s="217">
        <v>1.6000000000000001E-4</v>
      </c>
      <c r="R249" s="217">
        <f>Q249*H249</f>
        <v>1.6000000000000001E-4</v>
      </c>
      <c r="S249" s="217">
        <v>0</v>
      </c>
      <c r="T249" s="21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219" t="s">
        <v>236</v>
      </c>
      <c r="AT249" s="219" t="s">
        <v>157</v>
      </c>
      <c r="AU249" s="219" t="s">
        <v>132</v>
      </c>
      <c r="AY249" s="16" t="s">
        <v>154</v>
      </c>
      <c r="BE249" s="114">
        <f>IF(N249="základní",J249,0)</f>
        <v>0</v>
      </c>
      <c r="BF249" s="114">
        <f>IF(N249="snížená",J249,0)</f>
        <v>0</v>
      </c>
      <c r="BG249" s="114">
        <f>IF(N249="zákl. přenesená",J249,0)</f>
        <v>0</v>
      </c>
      <c r="BH249" s="114">
        <f>IF(N249="sníž. přenesená",J249,0)</f>
        <v>0</v>
      </c>
      <c r="BI249" s="114">
        <f>IF(N249="nulová",J249,0)</f>
        <v>0</v>
      </c>
      <c r="BJ249" s="16" t="s">
        <v>132</v>
      </c>
      <c r="BK249" s="114">
        <f>ROUND(I249*H249,2)</f>
        <v>0</v>
      </c>
      <c r="BL249" s="16" t="s">
        <v>236</v>
      </c>
      <c r="BM249" s="219" t="s">
        <v>435</v>
      </c>
    </row>
    <row r="250" spans="1:65" s="2" customFormat="1" ht="19.5">
      <c r="A250" s="34"/>
      <c r="B250" s="35"/>
      <c r="C250" s="36"/>
      <c r="D250" s="222" t="s">
        <v>406</v>
      </c>
      <c r="E250" s="36"/>
      <c r="F250" s="254" t="s">
        <v>407</v>
      </c>
      <c r="G250" s="36"/>
      <c r="H250" s="36"/>
      <c r="I250" s="178"/>
      <c r="J250" s="36"/>
      <c r="K250" s="36"/>
      <c r="L250" s="37"/>
      <c r="M250" s="255"/>
      <c r="N250" s="256"/>
      <c r="O250" s="71"/>
      <c r="P250" s="71"/>
      <c r="Q250" s="71"/>
      <c r="R250" s="71"/>
      <c r="S250" s="71"/>
      <c r="T250" s="72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6" t="s">
        <v>406</v>
      </c>
      <c r="AU250" s="16" t="s">
        <v>132</v>
      </c>
    </row>
    <row r="251" spans="1:65" s="2" customFormat="1" ht="16.5" customHeight="1">
      <c r="A251" s="34"/>
      <c r="B251" s="35"/>
      <c r="C251" s="208" t="s">
        <v>436</v>
      </c>
      <c r="D251" s="208" t="s">
        <v>157</v>
      </c>
      <c r="E251" s="209" t="s">
        <v>437</v>
      </c>
      <c r="F251" s="210" t="s">
        <v>438</v>
      </c>
      <c r="G251" s="211" t="s">
        <v>160</v>
      </c>
      <c r="H251" s="212">
        <v>1</v>
      </c>
      <c r="I251" s="213"/>
      <c r="J251" s="214">
        <f>ROUND(I251*H251,2)</f>
        <v>0</v>
      </c>
      <c r="K251" s="210" t="s">
        <v>1</v>
      </c>
      <c r="L251" s="37"/>
      <c r="M251" s="215" t="s">
        <v>1</v>
      </c>
      <c r="N251" s="216" t="s">
        <v>44</v>
      </c>
      <c r="O251" s="71"/>
      <c r="P251" s="217">
        <f>O251*H251</f>
        <v>0</v>
      </c>
      <c r="Q251" s="217">
        <v>1.6000000000000001E-4</v>
      </c>
      <c r="R251" s="217">
        <f>Q251*H251</f>
        <v>1.6000000000000001E-4</v>
      </c>
      <c r="S251" s="217">
        <v>0</v>
      </c>
      <c r="T251" s="21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19" t="s">
        <v>236</v>
      </c>
      <c r="AT251" s="219" t="s">
        <v>157</v>
      </c>
      <c r="AU251" s="219" t="s">
        <v>132</v>
      </c>
      <c r="AY251" s="16" t="s">
        <v>154</v>
      </c>
      <c r="BE251" s="114">
        <f>IF(N251="základní",J251,0)</f>
        <v>0</v>
      </c>
      <c r="BF251" s="114">
        <f>IF(N251="snížená",J251,0)</f>
        <v>0</v>
      </c>
      <c r="BG251" s="114">
        <f>IF(N251="zákl. přenesená",J251,0)</f>
        <v>0</v>
      </c>
      <c r="BH251" s="114">
        <f>IF(N251="sníž. přenesená",J251,0)</f>
        <v>0</v>
      </c>
      <c r="BI251" s="114">
        <f>IF(N251="nulová",J251,0)</f>
        <v>0</v>
      </c>
      <c r="BJ251" s="16" t="s">
        <v>132</v>
      </c>
      <c r="BK251" s="114">
        <f>ROUND(I251*H251,2)</f>
        <v>0</v>
      </c>
      <c r="BL251" s="16" t="s">
        <v>236</v>
      </c>
      <c r="BM251" s="219" t="s">
        <v>439</v>
      </c>
    </row>
    <row r="252" spans="1:65" s="2" customFormat="1" ht="19.5">
      <c r="A252" s="34"/>
      <c r="B252" s="35"/>
      <c r="C252" s="36"/>
      <c r="D252" s="222" t="s">
        <v>406</v>
      </c>
      <c r="E252" s="36"/>
      <c r="F252" s="254" t="s">
        <v>407</v>
      </c>
      <c r="G252" s="36"/>
      <c r="H252" s="36"/>
      <c r="I252" s="178"/>
      <c r="J252" s="36"/>
      <c r="K252" s="36"/>
      <c r="L252" s="37"/>
      <c r="M252" s="255"/>
      <c r="N252" s="256"/>
      <c r="O252" s="71"/>
      <c r="P252" s="71"/>
      <c r="Q252" s="71"/>
      <c r="R252" s="71"/>
      <c r="S252" s="71"/>
      <c r="T252" s="72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T252" s="16" t="s">
        <v>406</v>
      </c>
      <c r="AU252" s="16" t="s">
        <v>132</v>
      </c>
    </row>
    <row r="253" spans="1:65" s="2" customFormat="1" ht="24.2" customHeight="1">
      <c r="A253" s="34"/>
      <c r="B253" s="35"/>
      <c r="C253" s="208" t="s">
        <v>440</v>
      </c>
      <c r="D253" s="208" t="s">
        <v>157</v>
      </c>
      <c r="E253" s="209" t="s">
        <v>441</v>
      </c>
      <c r="F253" s="210" t="s">
        <v>442</v>
      </c>
      <c r="G253" s="211" t="s">
        <v>160</v>
      </c>
      <c r="H253" s="212">
        <v>1</v>
      </c>
      <c r="I253" s="213"/>
      <c r="J253" s="214">
        <f>ROUND(I253*H253,2)</f>
        <v>0</v>
      </c>
      <c r="K253" s="210" t="s">
        <v>1</v>
      </c>
      <c r="L253" s="37"/>
      <c r="M253" s="215" t="s">
        <v>1</v>
      </c>
      <c r="N253" s="216" t="s">
        <v>44</v>
      </c>
      <c r="O253" s="71"/>
      <c r="P253" s="217">
        <f>O253*H253</f>
        <v>0</v>
      </c>
      <c r="Q253" s="217">
        <v>1.6000000000000001E-4</v>
      </c>
      <c r="R253" s="217">
        <f>Q253*H253</f>
        <v>1.6000000000000001E-4</v>
      </c>
      <c r="S253" s="217">
        <v>0</v>
      </c>
      <c r="T253" s="21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19" t="s">
        <v>236</v>
      </c>
      <c r="AT253" s="219" t="s">
        <v>157</v>
      </c>
      <c r="AU253" s="219" t="s">
        <v>132</v>
      </c>
      <c r="AY253" s="16" t="s">
        <v>154</v>
      </c>
      <c r="BE253" s="114">
        <f>IF(N253="základní",J253,0)</f>
        <v>0</v>
      </c>
      <c r="BF253" s="114">
        <f>IF(N253="snížená",J253,0)</f>
        <v>0</v>
      </c>
      <c r="BG253" s="114">
        <f>IF(N253="zákl. přenesená",J253,0)</f>
        <v>0</v>
      </c>
      <c r="BH253" s="114">
        <f>IF(N253="sníž. přenesená",J253,0)</f>
        <v>0</v>
      </c>
      <c r="BI253" s="114">
        <f>IF(N253="nulová",J253,0)</f>
        <v>0</v>
      </c>
      <c r="BJ253" s="16" t="s">
        <v>132</v>
      </c>
      <c r="BK253" s="114">
        <f>ROUND(I253*H253,2)</f>
        <v>0</v>
      </c>
      <c r="BL253" s="16" t="s">
        <v>236</v>
      </c>
      <c r="BM253" s="219" t="s">
        <v>443</v>
      </c>
    </row>
    <row r="254" spans="1:65" s="2" customFormat="1" ht="19.5">
      <c r="A254" s="34"/>
      <c r="B254" s="35"/>
      <c r="C254" s="36"/>
      <c r="D254" s="222" t="s">
        <v>406</v>
      </c>
      <c r="E254" s="36"/>
      <c r="F254" s="254" t="s">
        <v>407</v>
      </c>
      <c r="G254" s="36"/>
      <c r="H254" s="36"/>
      <c r="I254" s="178"/>
      <c r="J254" s="36"/>
      <c r="K254" s="36"/>
      <c r="L254" s="37"/>
      <c r="M254" s="255"/>
      <c r="N254" s="256"/>
      <c r="O254" s="71"/>
      <c r="P254" s="71"/>
      <c r="Q254" s="71"/>
      <c r="R254" s="71"/>
      <c r="S254" s="71"/>
      <c r="T254" s="72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T254" s="16" t="s">
        <v>406</v>
      </c>
      <c r="AU254" s="16" t="s">
        <v>132</v>
      </c>
    </row>
    <row r="255" spans="1:65" s="2" customFormat="1" ht="16.5" customHeight="1">
      <c r="A255" s="34"/>
      <c r="B255" s="35"/>
      <c r="C255" s="208" t="s">
        <v>444</v>
      </c>
      <c r="D255" s="208" t="s">
        <v>157</v>
      </c>
      <c r="E255" s="209" t="s">
        <v>445</v>
      </c>
      <c r="F255" s="210" t="s">
        <v>446</v>
      </c>
      <c r="G255" s="211" t="s">
        <v>160</v>
      </c>
      <c r="H255" s="212">
        <v>1</v>
      </c>
      <c r="I255" s="213"/>
      <c r="J255" s="214">
        <f>ROUND(I255*H255,2)</f>
        <v>0</v>
      </c>
      <c r="K255" s="210" t="s">
        <v>1</v>
      </c>
      <c r="L255" s="37"/>
      <c r="M255" s="215" t="s">
        <v>1</v>
      </c>
      <c r="N255" s="216" t="s">
        <v>44</v>
      </c>
      <c r="O255" s="71"/>
      <c r="P255" s="217">
        <f>O255*H255</f>
        <v>0</v>
      </c>
      <c r="Q255" s="217">
        <v>1.6000000000000001E-4</v>
      </c>
      <c r="R255" s="217">
        <f>Q255*H255</f>
        <v>1.6000000000000001E-4</v>
      </c>
      <c r="S255" s="217">
        <v>0</v>
      </c>
      <c r="T255" s="21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19" t="s">
        <v>236</v>
      </c>
      <c r="AT255" s="219" t="s">
        <v>157</v>
      </c>
      <c r="AU255" s="219" t="s">
        <v>132</v>
      </c>
      <c r="AY255" s="16" t="s">
        <v>154</v>
      </c>
      <c r="BE255" s="114">
        <f>IF(N255="základní",J255,0)</f>
        <v>0</v>
      </c>
      <c r="BF255" s="114">
        <f>IF(N255="snížená",J255,0)</f>
        <v>0</v>
      </c>
      <c r="BG255" s="114">
        <f>IF(N255="zákl. přenesená",J255,0)</f>
        <v>0</v>
      </c>
      <c r="BH255" s="114">
        <f>IF(N255="sníž. přenesená",J255,0)</f>
        <v>0</v>
      </c>
      <c r="BI255" s="114">
        <f>IF(N255="nulová",J255,0)</f>
        <v>0</v>
      </c>
      <c r="BJ255" s="16" t="s">
        <v>132</v>
      </c>
      <c r="BK255" s="114">
        <f>ROUND(I255*H255,2)</f>
        <v>0</v>
      </c>
      <c r="BL255" s="16" t="s">
        <v>236</v>
      </c>
      <c r="BM255" s="219" t="s">
        <v>447</v>
      </c>
    </row>
    <row r="256" spans="1:65" s="2" customFormat="1" ht="19.5">
      <c r="A256" s="34"/>
      <c r="B256" s="35"/>
      <c r="C256" s="36"/>
      <c r="D256" s="222" t="s">
        <v>406</v>
      </c>
      <c r="E256" s="36"/>
      <c r="F256" s="254" t="s">
        <v>407</v>
      </c>
      <c r="G256" s="36"/>
      <c r="H256" s="36"/>
      <c r="I256" s="178"/>
      <c r="J256" s="36"/>
      <c r="K256" s="36"/>
      <c r="L256" s="37"/>
      <c r="M256" s="255"/>
      <c r="N256" s="256"/>
      <c r="O256" s="71"/>
      <c r="P256" s="71"/>
      <c r="Q256" s="71"/>
      <c r="R256" s="71"/>
      <c r="S256" s="71"/>
      <c r="T256" s="72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T256" s="16" t="s">
        <v>406</v>
      </c>
      <c r="AU256" s="16" t="s">
        <v>132</v>
      </c>
    </row>
    <row r="257" spans="1:65" s="2" customFormat="1" ht="16.5" customHeight="1">
      <c r="A257" s="34"/>
      <c r="B257" s="35"/>
      <c r="C257" s="208" t="s">
        <v>448</v>
      </c>
      <c r="D257" s="208" t="s">
        <v>157</v>
      </c>
      <c r="E257" s="209" t="s">
        <v>449</v>
      </c>
      <c r="F257" s="210" t="s">
        <v>450</v>
      </c>
      <c r="G257" s="211" t="s">
        <v>160</v>
      </c>
      <c r="H257" s="212">
        <v>1</v>
      </c>
      <c r="I257" s="213"/>
      <c r="J257" s="214">
        <f>ROUND(I257*H257,2)</f>
        <v>0</v>
      </c>
      <c r="K257" s="210" t="s">
        <v>1</v>
      </c>
      <c r="L257" s="37"/>
      <c r="M257" s="215" t="s">
        <v>1</v>
      </c>
      <c r="N257" s="216" t="s">
        <v>44</v>
      </c>
      <c r="O257" s="71"/>
      <c r="P257" s="217">
        <f>O257*H257</f>
        <v>0</v>
      </c>
      <c r="Q257" s="217">
        <v>1.6000000000000001E-4</v>
      </c>
      <c r="R257" s="217">
        <f>Q257*H257</f>
        <v>1.6000000000000001E-4</v>
      </c>
      <c r="S257" s="217">
        <v>0</v>
      </c>
      <c r="T257" s="21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19" t="s">
        <v>236</v>
      </c>
      <c r="AT257" s="219" t="s">
        <v>157</v>
      </c>
      <c r="AU257" s="219" t="s">
        <v>132</v>
      </c>
      <c r="AY257" s="16" t="s">
        <v>154</v>
      </c>
      <c r="BE257" s="114">
        <f>IF(N257="základní",J257,0)</f>
        <v>0</v>
      </c>
      <c r="BF257" s="114">
        <f>IF(N257="snížená",J257,0)</f>
        <v>0</v>
      </c>
      <c r="BG257" s="114">
        <f>IF(N257="zákl. přenesená",J257,0)</f>
        <v>0</v>
      </c>
      <c r="BH257" s="114">
        <f>IF(N257="sníž. přenesená",J257,0)</f>
        <v>0</v>
      </c>
      <c r="BI257" s="114">
        <f>IF(N257="nulová",J257,0)</f>
        <v>0</v>
      </c>
      <c r="BJ257" s="16" t="s">
        <v>132</v>
      </c>
      <c r="BK257" s="114">
        <f>ROUND(I257*H257,2)</f>
        <v>0</v>
      </c>
      <c r="BL257" s="16" t="s">
        <v>236</v>
      </c>
      <c r="BM257" s="219" t="s">
        <v>451</v>
      </c>
    </row>
    <row r="258" spans="1:65" s="2" customFormat="1" ht="19.5">
      <c r="A258" s="34"/>
      <c r="B258" s="35"/>
      <c r="C258" s="36"/>
      <c r="D258" s="222" t="s">
        <v>406</v>
      </c>
      <c r="E258" s="36"/>
      <c r="F258" s="254" t="s">
        <v>407</v>
      </c>
      <c r="G258" s="36"/>
      <c r="H258" s="36"/>
      <c r="I258" s="178"/>
      <c r="J258" s="36"/>
      <c r="K258" s="36"/>
      <c r="L258" s="37"/>
      <c r="M258" s="255"/>
      <c r="N258" s="256"/>
      <c r="O258" s="71"/>
      <c r="P258" s="71"/>
      <c r="Q258" s="71"/>
      <c r="R258" s="71"/>
      <c r="S258" s="71"/>
      <c r="T258" s="72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6" t="s">
        <v>406</v>
      </c>
      <c r="AU258" s="16" t="s">
        <v>132</v>
      </c>
    </row>
    <row r="259" spans="1:65" s="2" customFormat="1" ht="24.2" customHeight="1">
      <c r="A259" s="34"/>
      <c r="B259" s="35"/>
      <c r="C259" s="208" t="s">
        <v>452</v>
      </c>
      <c r="D259" s="208" t="s">
        <v>157</v>
      </c>
      <c r="E259" s="209" t="s">
        <v>453</v>
      </c>
      <c r="F259" s="210" t="s">
        <v>454</v>
      </c>
      <c r="G259" s="211" t="s">
        <v>160</v>
      </c>
      <c r="H259" s="212">
        <v>1</v>
      </c>
      <c r="I259" s="213"/>
      <c r="J259" s="214">
        <f>ROUND(I259*H259,2)</f>
        <v>0</v>
      </c>
      <c r="K259" s="210" t="s">
        <v>1</v>
      </c>
      <c r="L259" s="37"/>
      <c r="M259" s="215" t="s">
        <v>1</v>
      </c>
      <c r="N259" s="216" t="s">
        <v>44</v>
      </c>
      <c r="O259" s="71"/>
      <c r="P259" s="217">
        <f>O259*H259</f>
        <v>0</v>
      </c>
      <c r="Q259" s="217">
        <v>1.6000000000000001E-4</v>
      </c>
      <c r="R259" s="217">
        <f>Q259*H259</f>
        <v>1.6000000000000001E-4</v>
      </c>
      <c r="S259" s="217">
        <v>0</v>
      </c>
      <c r="T259" s="21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19" t="s">
        <v>236</v>
      </c>
      <c r="AT259" s="219" t="s">
        <v>157</v>
      </c>
      <c r="AU259" s="219" t="s">
        <v>132</v>
      </c>
      <c r="AY259" s="16" t="s">
        <v>154</v>
      </c>
      <c r="BE259" s="114">
        <f>IF(N259="základní",J259,0)</f>
        <v>0</v>
      </c>
      <c r="BF259" s="114">
        <f>IF(N259="snížená",J259,0)</f>
        <v>0</v>
      </c>
      <c r="BG259" s="114">
        <f>IF(N259="zákl. přenesená",J259,0)</f>
        <v>0</v>
      </c>
      <c r="BH259" s="114">
        <f>IF(N259="sníž. přenesená",J259,0)</f>
        <v>0</v>
      </c>
      <c r="BI259" s="114">
        <f>IF(N259="nulová",J259,0)</f>
        <v>0</v>
      </c>
      <c r="BJ259" s="16" t="s">
        <v>132</v>
      </c>
      <c r="BK259" s="114">
        <f>ROUND(I259*H259,2)</f>
        <v>0</v>
      </c>
      <c r="BL259" s="16" t="s">
        <v>236</v>
      </c>
      <c r="BM259" s="219" t="s">
        <v>455</v>
      </c>
    </row>
    <row r="260" spans="1:65" s="2" customFormat="1" ht="19.5">
      <c r="A260" s="34"/>
      <c r="B260" s="35"/>
      <c r="C260" s="36"/>
      <c r="D260" s="222" t="s">
        <v>406</v>
      </c>
      <c r="E260" s="36"/>
      <c r="F260" s="254" t="s">
        <v>407</v>
      </c>
      <c r="G260" s="36"/>
      <c r="H260" s="36"/>
      <c r="I260" s="178"/>
      <c r="J260" s="36"/>
      <c r="K260" s="36"/>
      <c r="L260" s="37"/>
      <c r="M260" s="255"/>
      <c r="N260" s="256"/>
      <c r="O260" s="71"/>
      <c r="P260" s="71"/>
      <c r="Q260" s="71"/>
      <c r="R260" s="71"/>
      <c r="S260" s="71"/>
      <c r="T260" s="72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T260" s="16" t="s">
        <v>406</v>
      </c>
      <c r="AU260" s="16" t="s">
        <v>132</v>
      </c>
    </row>
    <row r="261" spans="1:65" s="2" customFormat="1" ht="37.9" customHeight="1">
      <c r="A261" s="34"/>
      <c r="B261" s="35"/>
      <c r="C261" s="208" t="s">
        <v>456</v>
      </c>
      <c r="D261" s="208" t="s">
        <v>157</v>
      </c>
      <c r="E261" s="209" t="s">
        <v>457</v>
      </c>
      <c r="F261" s="210" t="s">
        <v>458</v>
      </c>
      <c r="G261" s="211" t="s">
        <v>160</v>
      </c>
      <c r="H261" s="212">
        <v>1</v>
      </c>
      <c r="I261" s="213"/>
      <c r="J261" s="214">
        <f>ROUND(I261*H261,2)</f>
        <v>0</v>
      </c>
      <c r="K261" s="210" t="s">
        <v>1</v>
      </c>
      <c r="L261" s="37"/>
      <c r="M261" s="215" t="s">
        <v>1</v>
      </c>
      <c r="N261" s="216" t="s">
        <v>44</v>
      </c>
      <c r="O261" s="71"/>
      <c r="P261" s="217">
        <f>O261*H261</f>
        <v>0</v>
      </c>
      <c r="Q261" s="217">
        <v>1.6000000000000001E-4</v>
      </c>
      <c r="R261" s="217">
        <f>Q261*H261</f>
        <v>1.6000000000000001E-4</v>
      </c>
      <c r="S261" s="217">
        <v>0</v>
      </c>
      <c r="T261" s="21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219" t="s">
        <v>236</v>
      </c>
      <c r="AT261" s="219" t="s">
        <v>157</v>
      </c>
      <c r="AU261" s="219" t="s">
        <v>132</v>
      </c>
      <c r="AY261" s="16" t="s">
        <v>154</v>
      </c>
      <c r="BE261" s="114">
        <f>IF(N261="základní",J261,0)</f>
        <v>0</v>
      </c>
      <c r="BF261" s="114">
        <f>IF(N261="snížená",J261,0)</f>
        <v>0</v>
      </c>
      <c r="BG261" s="114">
        <f>IF(N261="zákl. přenesená",J261,0)</f>
        <v>0</v>
      </c>
      <c r="BH261" s="114">
        <f>IF(N261="sníž. přenesená",J261,0)</f>
        <v>0</v>
      </c>
      <c r="BI261" s="114">
        <f>IF(N261="nulová",J261,0)</f>
        <v>0</v>
      </c>
      <c r="BJ261" s="16" t="s">
        <v>132</v>
      </c>
      <c r="BK261" s="114">
        <f>ROUND(I261*H261,2)</f>
        <v>0</v>
      </c>
      <c r="BL261" s="16" t="s">
        <v>236</v>
      </c>
      <c r="BM261" s="219" t="s">
        <v>459</v>
      </c>
    </row>
    <row r="262" spans="1:65" s="12" customFormat="1" ht="22.9" customHeight="1">
      <c r="B262" s="192"/>
      <c r="C262" s="193"/>
      <c r="D262" s="194" t="s">
        <v>77</v>
      </c>
      <c r="E262" s="206" t="s">
        <v>460</v>
      </c>
      <c r="F262" s="206" t="s">
        <v>461</v>
      </c>
      <c r="G262" s="193"/>
      <c r="H262" s="193"/>
      <c r="I262" s="196"/>
      <c r="J262" s="207">
        <f>BK262</f>
        <v>0</v>
      </c>
      <c r="K262" s="193"/>
      <c r="L262" s="198"/>
      <c r="M262" s="199"/>
      <c r="N262" s="200"/>
      <c r="O262" s="200"/>
      <c r="P262" s="201">
        <f>P263</f>
        <v>0</v>
      </c>
      <c r="Q262" s="200"/>
      <c r="R262" s="201">
        <f>R263</f>
        <v>1.6650000000000002E-2</v>
      </c>
      <c r="S262" s="200"/>
      <c r="T262" s="202">
        <f>T263</f>
        <v>0</v>
      </c>
      <c r="AR262" s="203" t="s">
        <v>132</v>
      </c>
      <c r="AT262" s="204" t="s">
        <v>77</v>
      </c>
      <c r="AU262" s="204" t="s">
        <v>86</v>
      </c>
      <c r="AY262" s="203" t="s">
        <v>154</v>
      </c>
      <c r="BK262" s="205">
        <f>BK263</f>
        <v>0</v>
      </c>
    </row>
    <row r="263" spans="1:65" s="2" customFormat="1" ht="33" customHeight="1">
      <c r="A263" s="34"/>
      <c r="B263" s="35"/>
      <c r="C263" s="208" t="s">
        <v>462</v>
      </c>
      <c r="D263" s="208" t="s">
        <v>157</v>
      </c>
      <c r="E263" s="209" t="s">
        <v>463</v>
      </c>
      <c r="F263" s="210" t="s">
        <v>464</v>
      </c>
      <c r="G263" s="211" t="s">
        <v>341</v>
      </c>
      <c r="H263" s="212">
        <v>1</v>
      </c>
      <c r="I263" s="213"/>
      <c r="J263" s="214">
        <f>ROUND(I263*H263,2)</f>
        <v>0</v>
      </c>
      <c r="K263" s="210" t="s">
        <v>1</v>
      </c>
      <c r="L263" s="37"/>
      <c r="M263" s="215" t="s">
        <v>1</v>
      </c>
      <c r="N263" s="216" t="s">
        <v>44</v>
      </c>
      <c r="O263" s="71"/>
      <c r="P263" s="217">
        <f>O263*H263</f>
        <v>0</v>
      </c>
      <c r="Q263" s="217">
        <v>1.6650000000000002E-2</v>
      </c>
      <c r="R263" s="217">
        <f>Q263*H263</f>
        <v>1.6650000000000002E-2</v>
      </c>
      <c r="S263" s="217">
        <v>0</v>
      </c>
      <c r="T263" s="21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219" t="s">
        <v>236</v>
      </c>
      <c r="AT263" s="219" t="s">
        <v>157</v>
      </c>
      <c r="AU263" s="219" t="s">
        <v>132</v>
      </c>
      <c r="AY263" s="16" t="s">
        <v>154</v>
      </c>
      <c r="BE263" s="114">
        <f>IF(N263="základní",J263,0)</f>
        <v>0</v>
      </c>
      <c r="BF263" s="114">
        <f>IF(N263="snížená",J263,0)</f>
        <v>0</v>
      </c>
      <c r="BG263" s="114">
        <f>IF(N263="zákl. přenesená",J263,0)</f>
        <v>0</v>
      </c>
      <c r="BH263" s="114">
        <f>IF(N263="sníž. přenesená",J263,0)</f>
        <v>0</v>
      </c>
      <c r="BI263" s="114">
        <f>IF(N263="nulová",J263,0)</f>
        <v>0</v>
      </c>
      <c r="BJ263" s="16" t="s">
        <v>132</v>
      </c>
      <c r="BK263" s="114">
        <f>ROUND(I263*H263,2)</f>
        <v>0</v>
      </c>
      <c r="BL263" s="16" t="s">
        <v>236</v>
      </c>
      <c r="BM263" s="219" t="s">
        <v>465</v>
      </c>
    </row>
    <row r="264" spans="1:65" s="12" customFormat="1" ht="22.9" customHeight="1">
      <c r="B264" s="192"/>
      <c r="C264" s="193"/>
      <c r="D264" s="194" t="s">
        <v>77</v>
      </c>
      <c r="E264" s="206" t="s">
        <v>466</v>
      </c>
      <c r="F264" s="206" t="s">
        <v>467</v>
      </c>
      <c r="G264" s="193"/>
      <c r="H264" s="193"/>
      <c r="I264" s="196"/>
      <c r="J264" s="207">
        <f>BK264</f>
        <v>0</v>
      </c>
      <c r="K264" s="193"/>
      <c r="L264" s="198"/>
      <c r="M264" s="199"/>
      <c r="N264" s="200"/>
      <c r="O264" s="200"/>
      <c r="P264" s="201">
        <f>SUM(P265:P274)</f>
        <v>0</v>
      </c>
      <c r="Q264" s="200"/>
      <c r="R264" s="201">
        <f>SUM(R265:R274)</f>
        <v>0.16090299999999999</v>
      </c>
      <c r="S264" s="200"/>
      <c r="T264" s="202">
        <f>SUM(T265:T274)</f>
        <v>0.14318720000000001</v>
      </c>
      <c r="AR264" s="203" t="s">
        <v>132</v>
      </c>
      <c r="AT264" s="204" t="s">
        <v>77</v>
      </c>
      <c r="AU264" s="204" t="s">
        <v>86</v>
      </c>
      <c r="AY264" s="203" t="s">
        <v>154</v>
      </c>
      <c r="BK264" s="205">
        <f>SUM(BK265:BK274)</f>
        <v>0</v>
      </c>
    </row>
    <row r="265" spans="1:65" s="2" customFormat="1" ht="33" customHeight="1">
      <c r="A265" s="34"/>
      <c r="B265" s="35"/>
      <c r="C265" s="208" t="s">
        <v>468</v>
      </c>
      <c r="D265" s="208" t="s">
        <v>157</v>
      </c>
      <c r="E265" s="209" t="s">
        <v>469</v>
      </c>
      <c r="F265" s="210" t="s">
        <v>470</v>
      </c>
      <c r="G265" s="211" t="s">
        <v>166</v>
      </c>
      <c r="H265" s="212">
        <v>4</v>
      </c>
      <c r="I265" s="213"/>
      <c r="J265" s="214">
        <f>ROUND(I265*H265,2)</f>
        <v>0</v>
      </c>
      <c r="K265" s="210" t="s">
        <v>161</v>
      </c>
      <c r="L265" s="37"/>
      <c r="M265" s="215" t="s">
        <v>1</v>
      </c>
      <c r="N265" s="216" t="s">
        <v>44</v>
      </c>
      <c r="O265" s="71"/>
      <c r="P265" s="217">
        <f>O265*H265</f>
        <v>0</v>
      </c>
      <c r="Q265" s="217">
        <v>1.3549999999999998E-2</v>
      </c>
      <c r="R265" s="217">
        <f>Q265*H265</f>
        <v>5.4199999999999991E-2</v>
      </c>
      <c r="S265" s="217">
        <v>0</v>
      </c>
      <c r="T265" s="21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219" t="s">
        <v>236</v>
      </c>
      <c r="AT265" s="219" t="s">
        <v>157</v>
      </c>
      <c r="AU265" s="219" t="s">
        <v>132</v>
      </c>
      <c r="AY265" s="16" t="s">
        <v>154</v>
      </c>
      <c r="BE265" s="114">
        <f>IF(N265="základní",J265,0)</f>
        <v>0</v>
      </c>
      <c r="BF265" s="114">
        <f>IF(N265="snížená",J265,0)</f>
        <v>0</v>
      </c>
      <c r="BG265" s="114">
        <f>IF(N265="zákl. přenesená",J265,0)</f>
        <v>0</v>
      </c>
      <c r="BH265" s="114">
        <f>IF(N265="sníž. přenesená",J265,0)</f>
        <v>0</v>
      </c>
      <c r="BI265" s="114">
        <f>IF(N265="nulová",J265,0)</f>
        <v>0</v>
      </c>
      <c r="BJ265" s="16" t="s">
        <v>132</v>
      </c>
      <c r="BK265" s="114">
        <f>ROUND(I265*H265,2)</f>
        <v>0</v>
      </c>
      <c r="BL265" s="16" t="s">
        <v>236</v>
      </c>
      <c r="BM265" s="219" t="s">
        <v>471</v>
      </c>
    </row>
    <row r="266" spans="1:65" s="13" customFormat="1" ht="11.25">
      <c r="B266" s="220"/>
      <c r="C266" s="221"/>
      <c r="D266" s="222" t="s">
        <v>168</v>
      </c>
      <c r="E266" s="223" t="s">
        <v>1</v>
      </c>
      <c r="F266" s="224" t="s">
        <v>472</v>
      </c>
      <c r="G266" s="221"/>
      <c r="H266" s="225">
        <v>4</v>
      </c>
      <c r="I266" s="226"/>
      <c r="J266" s="221"/>
      <c r="K266" s="221"/>
      <c r="L266" s="227"/>
      <c r="M266" s="228"/>
      <c r="N266" s="229"/>
      <c r="O266" s="229"/>
      <c r="P266" s="229"/>
      <c r="Q266" s="229"/>
      <c r="R266" s="229"/>
      <c r="S266" s="229"/>
      <c r="T266" s="230"/>
      <c r="AT266" s="231" t="s">
        <v>168</v>
      </c>
      <c r="AU266" s="231" t="s">
        <v>132</v>
      </c>
      <c r="AV266" s="13" t="s">
        <v>132</v>
      </c>
      <c r="AW266" s="13" t="s">
        <v>32</v>
      </c>
      <c r="AX266" s="13" t="s">
        <v>86</v>
      </c>
      <c r="AY266" s="231" t="s">
        <v>154</v>
      </c>
    </row>
    <row r="267" spans="1:65" s="2" customFormat="1" ht="24.2" customHeight="1">
      <c r="A267" s="34"/>
      <c r="B267" s="35"/>
      <c r="C267" s="208" t="s">
        <v>473</v>
      </c>
      <c r="D267" s="208" t="s">
        <v>157</v>
      </c>
      <c r="E267" s="209" t="s">
        <v>474</v>
      </c>
      <c r="F267" s="210" t="s">
        <v>475</v>
      </c>
      <c r="G267" s="211" t="s">
        <v>166</v>
      </c>
      <c r="H267" s="212">
        <v>0.8</v>
      </c>
      <c r="I267" s="213"/>
      <c r="J267" s="214">
        <f>ROUND(I267*H267,2)</f>
        <v>0</v>
      </c>
      <c r="K267" s="210" t="s">
        <v>161</v>
      </c>
      <c r="L267" s="37"/>
      <c r="M267" s="215" t="s">
        <v>1</v>
      </c>
      <c r="N267" s="216" t="s">
        <v>44</v>
      </c>
      <c r="O267" s="71"/>
      <c r="P267" s="217">
        <f>O267*H267</f>
        <v>0</v>
      </c>
      <c r="Q267" s="217">
        <v>1.2200000000000003E-2</v>
      </c>
      <c r="R267" s="217">
        <f>Q267*H267</f>
        <v>9.760000000000003E-3</v>
      </c>
      <c r="S267" s="217">
        <v>0</v>
      </c>
      <c r="T267" s="21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19" t="s">
        <v>236</v>
      </c>
      <c r="AT267" s="219" t="s">
        <v>157</v>
      </c>
      <c r="AU267" s="219" t="s">
        <v>132</v>
      </c>
      <c r="AY267" s="16" t="s">
        <v>154</v>
      </c>
      <c r="BE267" s="114">
        <f>IF(N267="základní",J267,0)</f>
        <v>0</v>
      </c>
      <c r="BF267" s="114">
        <f>IF(N267="snížená",J267,0)</f>
        <v>0</v>
      </c>
      <c r="BG267" s="114">
        <f>IF(N267="zákl. přenesená",J267,0)</f>
        <v>0</v>
      </c>
      <c r="BH267" s="114">
        <f>IF(N267="sníž. přenesená",J267,0)</f>
        <v>0</v>
      </c>
      <c r="BI267" s="114">
        <f>IF(N267="nulová",J267,0)</f>
        <v>0</v>
      </c>
      <c r="BJ267" s="16" t="s">
        <v>132</v>
      </c>
      <c r="BK267" s="114">
        <f>ROUND(I267*H267,2)</f>
        <v>0</v>
      </c>
      <c r="BL267" s="16" t="s">
        <v>236</v>
      </c>
      <c r="BM267" s="219" t="s">
        <v>476</v>
      </c>
    </row>
    <row r="268" spans="1:65" s="13" customFormat="1" ht="11.25">
      <c r="B268" s="220"/>
      <c r="C268" s="221"/>
      <c r="D268" s="222" t="s">
        <v>168</v>
      </c>
      <c r="E268" s="223" t="s">
        <v>1</v>
      </c>
      <c r="F268" s="224" t="s">
        <v>477</v>
      </c>
      <c r="G268" s="221"/>
      <c r="H268" s="225">
        <v>0.8</v>
      </c>
      <c r="I268" s="226"/>
      <c r="J268" s="221"/>
      <c r="K268" s="221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168</v>
      </c>
      <c r="AU268" s="231" t="s">
        <v>132</v>
      </c>
      <c r="AV268" s="13" t="s">
        <v>132</v>
      </c>
      <c r="AW268" s="13" t="s">
        <v>32</v>
      </c>
      <c r="AX268" s="13" t="s">
        <v>86</v>
      </c>
      <c r="AY268" s="231" t="s">
        <v>154</v>
      </c>
    </row>
    <row r="269" spans="1:65" s="2" customFormat="1" ht="24.2" customHeight="1">
      <c r="A269" s="34"/>
      <c r="B269" s="35"/>
      <c r="C269" s="208" t="s">
        <v>478</v>
      </c>
      <c r="D269" s="208" t="s">
        <v>157</v>
      </c>
      <c r="E269" s="209" t="s">
        <v>479</v>
      </c>
      <c r="F269" s="210" t="s">
        <v>480</v>
      </c>
      <c r="G269" s="211" t="s">
        <v>166</v>
      </c>
      <c r="H269" s="212">
        <v>7.7</v>
      </c>
      <c r="I269" s="213"/>
      <c r="J269" s="214">
        <f>ROUND(I269*H269,2)</f>
        <v>0</v>
      </c>
      <c r="K269" s="210" t="s">
        <v>161</v>
      </c>
      <c r="L269" s="37"/>
      <c r="M269" s="215" t="s">
        <v>1</v>
      </c>
      <c r="N269" s="216" t="s">
        <v>44</v>
      </c>
      <c r="O269" s="71"/>
      <c r="P269" s="217">
        <f>O269*H269</f>
        <v>0</v>
      </c>
      <c r="Q269" s="217">
        <v>1.259E-2</v>
      </c>
      <c r="R269" s="217">
        <f>Q269*H269</f>
        <v>9.6943000000000001E-2</v>
      </c>
      <c r="S269" s="217">
        <v>0</v>
      </c>
      <c r="T269" s="21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19" t="s">
        <v>236</v>
      </c>
      <c r="AT269" s="219" t="s">
        <v>157</v>
      </c>
      <c r="AU269" s="219" t="s">
        <v>132</v>
      </c>
      <c r="AY269" s="16" t="s">
        <v>154</v>
      </c>
      <c r="BE269" s="114">
        <f>IF(N269="základní",J269,0)</f>
        <v>0</v>
      </c>
      <c r="BF269" s="114">
        <f>IF(N269="snížená",J269,0)</f>
        <v>0</v>
      </c>
      <c r="BG269" s="114">
        <f>IF(N269="zákl. přenesená",J269,0)</f>
        <v>0</v>
      </c>
      <c r="BH269" s="114">
        <f>IF(N269="sníž. přenesená",J269,0)</f>
        <v>0</v>
      </c>
      <c r="BI269" s="114">
        <f>IF(N269="nulová",J269,0)</f>
        <v>0</v>
      </c>
      <c r="BJ269" s="16" t="s">
        <v>132</v>
      </c>
      <c r="BK269" s="114">
        <f>ROUND(I269*H269,2)</f>
        <v>0</v>
      </c>
      <c r="BL269" s="16" t="s">
        <v>236</v>
      </c>
      <c r="BM269" s="219" t="s">
        <v>481</v>
      </c>
    </row>
    <row r="270" spans="1:65" s="13" customFormat="1" ht="11.25">
      <c r="B270" s="220"/>
      <c r="C270" s="221"/>
      <c r="D270" s="222" t="s">
        <v>168</v>
      </c>
      <c r="E270" s="223" t="s">
        <v>1</v>
      </c>
      <c r="F270" s="224" t="s">
        <v>482</v>
      </c>
      <c r="G270" s="221"/>
      <c r="H270" s="225">
        <v>7.7</v>
      </c>
      <c r="I270" s="226"/>
      <c r="J270" s="221"/>
      <c r="K270" s="221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168</v>
      </c>
      <c r="AU270" s="231" t="s">
        <v>132</v>
      </c>
      <c r="AV270" s="13" t="s">
        <v>132</v>
      </c>
      <c r="AW270" s="13" t="s">
        <v>32</v>
      </c>
      <c r="AX270" s="13" t="s">
        <v>86</v>
      </c>
      <c r="AY270" s="231" t="s">
        <v>154</v>
      </c>
    </row>
    <row r="271" spans="1:65" s="2" customFormat="1" ht="24.2" customHeight="1">
      <c r="A271" s="34"/>
      <c r="B271" s="35"/>
      <c r="C271" s="208" t="s">
        <v>483</v>
      </c>
      <c r="D271" s="208" t="s">
        <v>157</v>
      </c>
      <c r="E271" s="209" t="s">
        <v>484</v>
      </c>
      <c r="F271" s="210" t="s">
        <v>485</v>
      </c>
      <c r="G271" s="211" t="s">
        <v>166</v>
      </c>
      <c r="H271" s="212">
        <v>8.32</v>
      </c>
      <c r="I271" s="213"/>
      <c r="J271" s="214">
        <f>ROUND(I271*H271,2)</f>
        <v>0</v>
      </c>
      <c r="K271" s="210" t="s">
        <v>161</v>
      </c>
      <c r="L271" s="37"/>
      <c r="M271" s="215" t="s">
        <v>1</v>
      </c>
      <c r="N271" s="216" t="s">
        <v>44</v>
      </c>
      <c r="O271" s="71"/>
      <c r="P271" s="217">
        <f>O271*H271</f>
        <v>0</v>
      </c>
      <c r="Q271" s="217">
        <v>0</v>
      </c>
      <c r="R271" s="217">
        <f>Q271*H271</f>
        <v>0</v>
      </c>
      <c r="S271" s="217">
        <v>1.721E-2</v>
      </c>
      <c r="T271" s="218">
        <f>S271*H271</f>
        <v>0.14318720000000001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19" t="s">
        <v>236</v>
      </c>
      <c r="AT271" s="219" t="s">
        <v>157</v>
      </c>
      <c r="AU271" s="219" t="s">
        <v>132</v>
      </c>
      <c r="AY271" s="16" t="s">
        <v>154</v>
      </c>
      <c r="BE271" s="114">
        <f>IF(N271="základní",J271,0)</f>
        <v>0</v>
      </c>
      <c r="BF271" s="114">
        <f>IF(N271="snížená",J271,0)</f>
        <v>0</v>
      </c>
      <c r="BG271" s="114">
        <f>IF(N271="zákl. přenesená",J271,0)</f>
        <v>0</v>
      </c>
      <c r="BH271" s="114">
        <f>IF(N271="sníž. přenesená",J271,0)</f>
        <v>0</v>
      </c>
      <c r="BI271" s="114">
        <f>IF(N271="nulová",J271,0)</f>
        <v>0</v>
      </c>
      <c r="BJ271" s="16" t="s">
        <v>132</v>
      </c>
      <c r="BK271" s="114">
        <f>ROUND(I271*H271,2)</f>
        <v>0</v>
      </c>
      <c r="BL271" s="16" t="s">
        <v>236</v>
      </c>
      <c r="BM271" s="219" t="s">
        <v>486</v>
      </c>
    </row>
    <row r="272" spans="1:65" s="13" customFormat="1" ht="11.25">
      <c r="B272" s="220"/>
      <c r="C272" s="221"/>
      <c r="D272" s="222" t="s">
        <v>168</v>
      </c>
      <c r="E272" s="223" t="s">
        <v>1</v>
      </c>
      <c r="F272" s="224" t="s">
        <v>234</v>
      </c>
      <c r="G272" s="221"/>
      <c r="H272" s="225">
        <v>4.32</v>
      </c>
      <c r="I272" s="226"/>
      <c r="J272" s="221"/>
      <c r="K272" s="221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168</v>
      </c>
      <c r="AU272" s="231" t="s">
        <v>132</v>
      </c>
      <c r="AV272" s="13" t="s">
        <v>132</v>
      </c>
      <c r="AW272" s="13" t="s">
        <v>32</v>
      </c>
      <c r="AX272" s="13" t="s">
        <v>78</v>
      </c>
      <c r="AY272" s="231" t="s">
        <v>154</v>
      </c>
    </row>
    <row r="273" spans="1:65" s="13" customFormat="1" ht="11.25">
      <c r="B273" s="220"/>
      <c r="C273" s="221"/>
      <c r="D273" s="222" t="s">
        <v>168</v>
      </c>
      <c r="E273" s="223" t="s">
        <v>1</v>
      </c>
      <c r="F273" s="224" t="s">
        <v>235</v>
      </c>
      <c r="G273" s="221"/>
      <c r="H273" s="225">
        <v>4</v>
      </c>
      <c r="I273" s="226"/>
      <c r="J273" s="221"/>
      <c r="K273" s="221"/>
      <c r="L273" s="227"/>
      <c r="M273" s="228"/>
      <c r="N273" s="229"/>
      <c r="O273" s="229"/>
      <c r="P273" s="229"/>
      <c r="Q273" s="229"/>
      <c r="R273" s="229"/>
      <c r="S273" s="229"/>
      <c r="T273" s="230"/>
      <c r="AT273" s="231" t="s">
        <v>168</v>
      </c>
      <c r="AU273" s="231" t="s">
        <v>132</v>
      </c>
      <c r="AV273" s="13" t="s">
        <v>132</v>
      </c>
      <c r="AW273" s="13" t="s">
        <v>32</v>
      </c>
      <c r="AX273" s="13" t="s">
        <v>78</v>
      </c>
      <c r="AY273" s="231" t="s">
        <v>154</v>
      </c>
    </row>
    <row r="274" spans="1:65" s="14" customFormat="1" ht="11.25">
      <c r="B274" s="232"/>
      <c r="C274" s="233"/>
      <c r="D274" s="222" t="s">
        <v>168</v>
      </c>
      <c r="E274" s="234" t="s">
        <v>1</v>
      </c>
      <c r="F274" s="235" t="s">
        <v>186</v>
      </c>
      <c r="G274" s="233"/>
      <c r="H274" s="236">
        <v>8.32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AT274" s="242" t="s">
        <v>168</v>
      </c>
      <c r="AU274" s="242" t="s">
        <v>132</v>
      </c>
      <c r="AV274" s="14" t="s">
        <v>162</v>
      </c>
      <c r="AW274" s="14" t="s">
        <v>32</v>
      </c>
      <c r="AX274" s="14" t="s">
        <v>86</v>
      </c>
      <c r="AY274" s="242" t="s">
        <v>154</v>
      </c>
    </row>
    <row r="275" spans="1:65" s="12" customFormat="1" ht="22.9" customHeight="1">
      <c r="B275" s="192"/>
      <c r="C275" s="193"/>
      <c r="D275" s="194" t="s">
        <v>77</v>
      </c>
      <c r="E275" s="206" t="s">
        <v>487</v>
      </c>
      <c r="F275" s="206" t="s">
        <v>488</v>
      </c>
      <c r="G275" s="193"/>
      <c r="H275" s="193"/>
      <c r="I275" s="196"/>
      <c r="J275" s="207">
        <f>BK275</f>
        <v>0</v>
      </c>
      <c r="K275" s="193"/>
      <c r="L275" s="198"/>
      <c r="M275" s="199"/>
      <c r="N275" s="200"/>
      <c r="O275" s="200"/>
      <c r="P275" s="201">
        <f>SUM(P276:P282)</f>
        <v>0</v>
      </c>
      <c r="Q275" s="200"/>
      <c r="R275" s="201">
        <f>SUM(R276:R282)</f>
        <v>0</v>
      </c>
      <c r="S275" s="200"/>
      <c r="T275" s="202">
        <f>SUM(T276:T282)</f>
        <v>0.13439999999999999</v>
      </c>
      <c r="AR275" s="203" t="s">
        <v>132</v>
      </c>
      <c r="AT275" s="204" t="s">
        <v>77</v>
      </c>
      <c r="AU275" s="204" t="s">
        <v>86</v>
      </c>
      <c r="AY275" s="203" t="s">
        <v>154</v>
      </c>
      <c r="BK275" s="205">
        <f>SUM(BK276:BK282)</f>
        <v>0</v>
      </c>
    </row>
    <row r="276" spans="1:65" s="2" customFormat="1" ht="24.2" customHeight="1">
      <c r="A276" s="34"/>
      <c r="B276" s="35"/>
      <c r="C276" s="208" t="s">
        <v>489</v>
      </c>
      <c r="D276" s="208" t="s">
        <v>157</v>
      </c>
      <c r="E276" s="209" t="s">
        <v>490</v>
      </c>
      <c r="F276" s="210" t="s">
        <v>491</v>
      </c>
      <c r="G276" s="211" t="s">
        <v>160</v>
      </c>
      <c r="H276" s="212">
        <v>1</v>
      </c>
      <c r="I276" s="213"/>
      <c r="J276" s="214">
        <f>ROUND(I276*H276,2)</f>
        <v>0</v>
      </c>
      <c r="K276" s="210" t="s">
        <v>161</v>
      </c>
      <c r="L276" s="37"/>
      <c r="M276" s="215" t="s">
        <v>1</v>
      </c>
      <c r="N276" s="216" t="s">
        <v>44</v>
      </c>
      <c r="O276" s="71"/>
      <c r="P276" s="217">
        <f>O276*H276</f>
        <v>0</v>
      </c>
      <c r="Q276" s="217">
        <v>0</v>
      </c>
      <c r="R276" s="217">
        <f>Q276*H276</f>
        <v>0</v>
      </c>
      <c r="S276" s="217">
        <v>2.4E-2</v>
      </c>
      <c r="T276" s="218">
        <f>S276*H276</f>
        <v>2.4E-2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19" t="s">
        <v>236</v>
      </c>
      <c r="AT276" s="219" t="s">
        <v>157</v>
      </c>
      <c r="AU276" s="219" t="s">
        <v>132</v>
      </c>
      <c r="AY276" s="16" t="s">
        <v>154</v>
      </c>
      <c r="BE276" s="114">
        <f>IF(N276="základní",J276,0)</f>
        <v>0</v>
      </c>
      <c r="BF276" s="114">
        <f>IF(N276="snížená",J276,0)</f>
        <v>0</v>
      </c>
      <c r="BG276" s="114">
        <f>IF(N276="zákl. přenesená",J276,0)</f>
        <v>0</v>
      </c>
      <c r="BH276" s="114">
        <f>IF(N276="sníž. přenesená",J276,0)</f>
        <v>0</v>
      </c>
      <c r="BI276" s="114">
        <f>IF(N276="nulová",J276,0)</f>
        <v>0</v>
      </c>
      <c r="BJ276" s="16" t="s">
        <v>132</v>
      </c>
      <c r="BK276" s="114">
        <f>ROUND(I276*H276,2)</f>
        <v>0</v>
      </c>
      <c r="BL276" s="16" t="s">
        <v>236</v>
      </c>
      <c r="BM276" s="219" t="s">
        <v>492</v>
      </c>
    </row>
    <row r="277" spans="1:65" s="13" customFormat="1" ht="11.25">
      <c r="B277" s="220"/>
      <c r="C277" s="221"/>
      <c r="D277" s="222" t="s">
        <v>168</v>
      </c>
      <c r="E277" s="223" t="s">
        <v>1</v>
      </c>
      <c r="F277" s="224" t="s">
        <v>493</v>
      </c>
      <c r="G277" s="221"/>
      <c r="H277" s="225">
        <v>1</v>
      </c>
      <c r="I277" s="226"/>
      <c r="J277" s="221"/>
      <c r="K277" s="221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168</v>
      </c>
      <c r="AU277" s="231" t="s">
        <v>132</v>
      </c>
      <c r="AV277" s="13" t="s">
        <v>132</v>
      </c>
      <c r="AW277" s="13" t="s">
        <v>32</v>
      </c>
      <c r="AX277" s="13" t="s">
        <v>86</v>
      </c>
      <c r="AY277" s="231" t="s">
        <v>154</v>
      </c>
    </row>
    <row r="278" spans="1:65" s="2" customFormat="1" ht="24.2" customHeight="1">
      <c r="A278" s="34"/>
      <c r="B278" s="35"/>
      <c r="C278" s="208" t="s">
        <v>494</v>
      </c>
      <c r="D278" s="208" t="s">
        <v>157</v>
      </c>
      <c r="E278" s="209" t="s">
        <v>495</v>
      </c>
      <c r="F278" s="210" t="s">
        <v>496</v>
      </c>
      <c r="G278" s="211" t="s">
        <v>160</v>
      </c>
      <c r="H278" s="212">
        <v>1</v>
      </c>
      <c r="I278" s="213"/>
      <c r="J278" s="214">
        <f>ROUND(I278*H278,2)</f>
        <v>0</v>
      </c>
      <c r="K278" s="210" t="s">
        <v>161</v>
      </c>
      <c r="L278" s="37"/>
      <c r="M278" s="215" t="s">
        <v>1</v>
      </c>
      <c r="N278" s="216" t="s">
        <v>44</v>
      </c>
      <c r="O278" s="71"/>
      <c r="P278" s="217">
        <f>O278*H278</f>
        <v>0</v>
      </c>
      <c r="Q278" s="217">
        <v>0</v>
      </c>
      <c r="R278" s="217">
        <f>Q278*H278</f>
        <v>0</v>
      </c>
      <c r="S278" s="217">
        <v>0.11039999999999998</v>
      </c>
      <c r="T278" s="218">
        <f>S278*H278</f>
        <v>0.11039999999999998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19" t="s">
        <v>236</v>
      </c>
      <c r="AT278" s="219" t="s">
        <v>157</v>
      </c>
      <c r="AU278" s="219" t="s">
        <v>132</v>
      </c>
      <c r="AY278" s="16" t="s">
        <v>154</v>
      </c>
      <c r="BE278" s="114">
        <f>IF(N278="základní",J278,0)</f>
        <v>0</v>
      </c>
      <c r="BF278" s="114">
        <f>IF(N278="snížená",J278,0)</f>
        <v>0</v>
      </c>
      <c r="BG278" s="114">
        <f>IF(N278="zákl. přenesená",J278,0)</f>
        <v>0</v>
      </c>
      <c r="BH278" s="114">
        <f>IF(N278="sníž. přenesená",J278,0)</f>
        <v>0</v>
      </c>
      <c r="BI278" s="114">
        <f>IF(N278="nulová",J278,0)</f>
        <v>0</v>
      </c>
      <c r="BJ278" s="16" t="s">
        <v>132</v>
      </c>
      <c r="BK278" s="114">
        <f>ROUND(I278*H278,2)</f>
        <v>0</v>
      </c>
      <c r="BL278" s="16" t="s">
        <v>236</v>
      </c>
      <c r="BM278" s="219" t="s">
        <v>497</v>
      </c>
    </row>
    <row r="279" spans="1:65" s="13" customFormat="1" ht="11.25">
      <c r="B279" s="220"/>
      <c r="C279" s="221"/>
      <c r="D279" s="222" t="s">
        <v>168</v>
      </c>
      <c r="E279" s="223" t="s">
        <v>1</v>
      </c>
      <c r="F279" s="224" t="s">
        <v>498</v>
      </c>
      <c r="G279" s="221"/>
      <c r="H279" s="225">
        <v>1</v>
      </c>
      <c r="I279" s="226"/>
      <c r="J279" s="221"/>
      <c r="K279" s="221"/>
      <c r="L279" s="227"/>
      <c r="M279" s="228"/>
      <c r="N279" s="229"/>
      <c r="O279" s="229"/>
      <c r="P279" s="229"/>
      <c r="Q279" s="229"/>
      <c r="R279" s="229"/>
      <c r="S279" s="229"/>
      <c r="T279" s="230"/>
      <c r="AT279" s="231" t="s">
        <v>168</v>
      </c>
      <c r="AU279" s="231" t="s">
        <v>132</v>
      </c>
      <c r="AV279" s="13" t="s">
        <v>132</v>
      </c>
      <c r="AW279" s="13" t="s">
        <v>32</v>
      </c>
      <c r="AX279" s="13" t="s">
        <v>86</v>
      </c>
      <c r="AY279" s="231" t="s">
        <v>154</v>
      </c>
    </row>
    <row r="280" spans="1:65" s="2" customFormat="1" ht="24.2" customHeight="1">
      <c r="A280" s="34"/>
      <c r="B280" s="35"/>
      <c r="C280" s="208" t="s">
        <v>499</v>
      </c>
      <c r="D280" s="208" t="s">
        <v>157</v>
      </c>
      <c r="E280" s="209" t="s">
        <v>500</v>
      </c>
      <c r="F280" s="210" t="s">
        <v>501</v>
      </c>
      <c r="G280" s="211" t="s">
        <v>322</v>
      </c>
      <c r="H280" s="243"/>
      <c r="I280" s="213"/>
      <c r="J280" s="214">
        <f>ROUND(I280*H280,2)</f>
        <v>0</v>
      </c>
      <c r="K280" s="210" t="s">
        <v>161</v>
      </c>
      <c r="L280" s="37"/>
      <c r="M280" s="215" t="s">
        <v>1</v>
      </c>
      <c r="N280" s="216" t="s">
        <v>44</v>
      </c>
      <c r="O280" s="71"/>
      <c r="P280" s="217">
        <f>O280*H280</f>
        <v>0</v>
      </c>
      <c r="Q280" s="217">
        <v>0</v>
      </c>
      <c r="R280" s="217">
        <f>Q280*H280</f>
        <v>0</v>
      </c>
      <c r="S280" s="217">
        <v>0</v>
      </c>
      <c r="T280" s="218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19" t="s">
        <v>236</v>
      </c>
      <c r="AT280" s="219" t="s">
        <v>157</v>
      </c>
      <c r="AU280" s="219" t="s">
        <v>132</v>
      </c>
      <c r="AY280" s="16" t="s">
        <v>154</v>
      </c>
      <c r="BE280" s="114">
        <f>IF(N280="základní",J280,0)</f>
        <v>0</v>
      </c>
      <c r="BF280" s="114">
        <f>IF(N280="snížená",J280,0)</f>
        <v>0</v>
      </c>
      <c r="BG280" s="114">
        <f>IF(N280="zákl. přenesená",J280,0)</f>
        <v>0</v>
      </c>
      <c r="BH280" s="114">
        <f>IF(N280="sníž. přenesená",J280,0)</f>
        <v>0</v>
      </c>
      <c r="BI280" s="114">
        <f>IF(N280="nulová",J280,0)</f>
        <v>0</v>
      </c>
      <c r="BJ280" s="16" t="s">
        <v>132</v>
      </c>
      <c r="BK280" s="114">
        <f>ROUND(I280*H280,2)</f>
        <v>0</v>
      </c>
      <c r="BL280" s="16" t="s">
        <v>236</v>
      </c>
      <c r="BM280" s="219" t="s">
        <v>502</v>
      </c>
    </row>
    <row r="281" spans="1:65" s="2" customFormat="1" ht="24.2" customHeight="1">
      <c r="A281" s="34"/>
      <c r="B281" s="35"/>
      <c r="C281" s="208" t="s">
        <v>503</v>
      </c>
      <c r="D281" s="208" t="s">
        <v>157</v>
      </c>
      <c r="E281" s="209" t="s">
        <v>504</v>
      </c>
      <c r="F281" s="210" t="s">
        <v>505</v>
      </c>
      <c r="G281" s="211" t="s">
        <v>160</v>
      </c>
      <c r="H281" s="212">
        <v>1</v>
      </c>
      <c r="I281" s="213"/>
      <c r="J281" s="214">
        <f>ROUND(I281*H281,2)</f>
        <v>0</v>
      </c>
      <c r="K281" s="210" t="s">
        <v>1</v>
      </c>
      <c r="L281" s="37"/>
      <c r="M281" s="215" t="s">
        <v>1</v>
      </c>
      <c r="N281" s="216" t="s">
        <v>44</v>
      </c>
      <c r="O281" s="71"/>
      <c r="P281" s="217">
        <f>O281*H281</f>
        <v>0</v>
      </c>
      <c r="Q281" s="217">
        <v>0</v>
      </c>
      <c r="R281" s="217">
        <f>Q281*H281</f>
        <v>0</v>
      </c>
      <c r="S281" s="217">
        <v>0</v>
      </c>
      <c r="T281" s="21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219" t="s">
        <v>236</v>
      </c>
      <c r="AT281" s="219" t="s">
        <v>157</v>
      </c>
      <c r="AU281" s="219" t="s">
        <v>132</v>
      </c>
      <c r="AY281" s="16" t="s">
        <v>154</v>
      </c>
      <c r="BE281" s="114">
        <f>IF(N281="základní",J281,0)</f>
        <v>0</v>
      </c>
      <c r="BF281" s="114">
        <f>IF(N281="snížená",J281,0)</f>
        <v>0</v>
      </c>
      <c r="BG281" s="114">
        <f>IF(N281="zákl. přenesená",J281,0)</f>
        <v>0</v>
      </c>
      <c r="BH281" s="114">
        <f>IF(N281="sníž. přenesená",J281,0)</f>
        <v>0</v>
      </c>
      <c r="BI281" s="114">
        <f>IF(N281="nulová",J281,0)</f>
        <v>0</v>
      </c>
      <c r="BJ281" s="16" t="s">
        <v>132</v>
      </c>
      <c r="BK281" s="114">
        <f>ROUND(I281*H281,2)</f>
        <v>0</v>
      </c>
      <c r="BL281" s="16" t="s">
        <v>236</v>
      </c>
      <c r="BM281" s="219" t="s">
        <v>506</v>
      </c>
    </row>
    <row r="282" spans="1:65" s="2" customFormat="1" ht="24.2" customHeight="1">
      <c r="A282" s="34"/>
      <c r="B282" s="35"/>
      <c r="C282" s="208" t="s">
        <v>507</v>
      </c>
      <c r="D282" s="208" t="s">
        <v>157</v>
      </c>
      <c r="E282" s="209" t="s">
        <v>508</v>
      </c>
      <c r="F282" s="210" t="s">
        <v>509</v>
      </c>
      <c r="G282" s="211" t="s">
        <v>160</v>
      </c>
      <c r="H282" s="212">
        <v>1</v>
      </c>
      <c r="I282" s="213"/>
      <c r="J282" s="214">
        <f>ROUND(I282*H282,2)</f>
        <v>0</v>
      </c>
      <c r="K282" s="210" t="s">
        <v>1</v>
      </c>
      <c r="L282" s="37"/>
      <c r="M282" s="215" t="s">
        <v>1</v>
      </c>
      <c r="N282" s="216" t="s">
        <v>44</v>
      </c>
      <c r="O282" s="71"/>
      <c r="P282" s="217">
        <f>O282*H282</f>
        <v>0</v>
      </c>
      <c r="Q282" s="217">
        <v>0</v>
      </c>
      <c r="R282" s="217">
        <f>Q282*H282</f>
        <v>0</v>
      </c>
      <c r="S282" s="217">
        <v>0</v>
      </c>
      <c r="T282" s="21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19" t="s">
        <v>236</v>
      </c>
      <c r="AT282" s="219" t="s">
        <v>157</v>
      </c>
      <c r="AU282" s="219" t="s">
        <v>132</v>
      </c>
      <c r="AY282" s="16" t="s">
        <v>154</v>
      </c>
      <c r="BE282" s="114">
        <f>IF(N282="základní",J282,0)</f>
        <v>0</v>
      </c>
      <c r="BF282" s="114">
        <f>IF(N282="snížená",J282,0)</f>
        <v>0</v>
      </c>
      <c r="BG282" s="114">
        <f>IF(N282="zákl. přenesená",J282,0)</f>
        <v>0</v>
      </c>
      <c r="BH282" s="114">
        <f>IF(N282="sníž. přenesená",J282,0)</f>
        <v>0</v>
      </c>
      <c r="BI282" s="114">
        <f>IF(N282="nulová",J282,0)</f>
        <v>0</v>
      </c>
      <c r="BJ282" s="16" t="s">
        <v>132</v>
      </c>
      <c r="BK282" s="114">
        <f>ROUND(I282*H282,2)</f>
        <v>0</v>
      </c>
      <c r="BL282" s="16" t="s">
        <v>236</v>
      </c>
      <c r="BM282" s="219" t="s">
        <v>510</v>
      </c>
    </row>
    <row r="283" spans="1:65" s="12" customFormat="1" ht="22.9" customHeight="1">
      <c r="B283" s="192"/>
      <c r="C283" s="193"/>
      <c r="D283" s="194" t="s">
        <v>77</v>
      </c>
      <c r="E283" s="206" t="s">
        <v>511</v>
      </c>
      <c r="F283" s="206" t="s">
        <v>512</v>
      </c>
      <c r="G283" s="193"/>
      <c r="H283" s="193"/>
      <c r="I283" s="196"/>
      <c r="J283" s="207">
        <f>BK283</f>
        <v>0</v>
      </c>
      <c r="K283" s="193"/>
      <c r="L283" s="198"/>
      <c r="M283" s="199"/>
      <c r="N283" s="200"/>
      <c r="O283" s="200"/>
      <c r="P283" s="201">
        <f>SUM(P284:P304)</f>
        <v>0</v>
      </c>
      <c r="Q283" s="200"/>
      <c r="R283" s="201">
        <f>SUM(R284:R304)</f>
        <v>0.39915</v>
      </c>
      <c r="S283" s="200"/>
      <c r="T283" s="202">
        <f>SUM(T284:T304)</f>
        <v>0</v>
      </c>
      <c r="AR283" s="203" t="s">
        <v>132</v>
      </c>
      <c r="AT283" s="204" t="s">
        <v>77</v>
      </c>
      <c r="AU283" s="204" t="s">
        <v>86</v>
      </c>
      <c r="AY283" s="203" t="s">
        <v>154</v>
      </c>
      <c r="BK283" s="205">
        <f>SUM(BK284:BK304)</f>
        <v>0</v>
      </c>
    </row>
    <row r="284" spans="1:65" s="2" customFormat="1" ht="16.5" customHeight="1">
      <c r="A284" s="34"/>
      <c r="B284" s="35"/>
      <c r="C284" s="208" t="s">
        <v>513</v>
      </c>
      <c r="D284" s="208" t="s">
        <v>157</v>
      </c>
      <c r="E284" s="209" t="s">
        <v>514</v>
      </c>
      <c r="F284" s="210" t="s">
        <v>515</v>
      </c>
      <c r="G284" s="211" t="s">
        <v>166</v>
      </c>
      <c r="H284" s="212">
        <v>8.5</v>
      </c>
      <c r="I284" s="213"/>
      <c r="J284" s="214">
        <f>ROUND(I284*H284,2)</f>
        <v>0</v>
      </c>
      <c r="K284" s="210" t="s">
        <v>161</v>
      </c>
      <c r="L284" s="37"/>
      <c r="M284" s="215" t="s">
        <v>1</v>
      </c>
      <c r="N284" s="216" t="s">
        <v>44</v>
      </c>
      <c r="O284" s="71"/>
      <c r="P284" s="217">
        <f>O284*H284</f>
        <v>0</v>
      </c>
      <c r="Q284" s="217">
        <v>2.9999999999999997E-4</v>
      </c>
      <c r="R284" s="217">
        <f>Q284*H284</f>
        <v>2.5499999999999997E-3</v>
      </c>
      <c r="S284" s="217">
        <v>0</v>
      </c>
      <c r="T284" s="21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219" t="s">
        <v>236</v>
      </c>
      <c r="AT284" s="219" t="s">
        <v>157</v>
      </c>
      <c r="AU284" s="219" t="s">
        <v>132</v>
      </c>
      <c r="AY284" s="16" t="s">
        <v>154</v>
      </c>
      <c r="BE284" s="114">
        <f>IF(N284="základní",J284,0)</f>
        <v>0</v>
      </c>
      <c r="BF284" s="114">
        <f>IF(N284="snížená",J284,0)</f>
        <v>0</v>
      </c>
      <c r="BG284" s="114">
        <f>IF(N284="zákl. přenesená",J284,0)</f>
        <v>0</v>
      </c>
      <c r="BH284" s="114">
        <f>IF(N284="sníž. přenesená",J284,0)</f>
        <v>0</v>
      </c>
      <c r="BI284" s="114">
        <f>IF(N284="nulová",J284,0)</f>
        <v>0</v>
      </c>
      <c r="BJ284" s="16" t="s">
        <v>132</v>
      </c>
      <c r="BK284" s="114">
        <f>ROUND(I284*H284,2)</f>
        <v>0</v>
      </c>
      <c r="BL284" s="16" t="s">
        <v>236</v>
      </c>
      <c r="BM284" s="219" t="s">
        <v>516</v>
      </c>
    </row>
    <row r="285" spans="1:65" s="13" customFormat="1" ht="11.25">
      <c r="B285" s="220"/>
      <c r="C285" s="221"/>
      <c r="D285" s="222" t="s">
        <v>168</v>
      </c>
      <c r="E285" s="223" t="s">
        <v>1</v>
      </c>
      <c r="F285" s="224" t="s">
        <v>517</v>
      </c>
      <c r="G285" s="221"/>
      <c r="H285" s="225">
        <v>7.7</v>
      </c>
      <c r="I285" s="226"/>
      <c r="J285" s="221"/>
      <c r="K285" s="221"/>
      <c r="L285" s="227"/>
      <c r="M285" s="228"/>
      <c r="N285" s="229"/>
      <c r="O285" s="229"/>
      <c r="P285" s="229"/>
      <c r="Q285" s="229"/>
      <c r="R285" s="229"/>
      <c r="S285" s="229"/>
      <c r="T285" s="230"/>
      <c r="AT285" s="231" t="s">
        <v>168</v>
      </c>
      <c r="AU285" s="231" t="s">
        <v>132</v>
      </c>
      <c r="AV285" s="13" t="s">
        <v>132</v>
      </c>
      <c r="AW285" s="13" t="s">
        <v>32</v>
      </c>
      <c r="AX285" s="13" t="s">
        <v>78</v>
      </c>
      <c r="AY285" s="231" t="s">
        <v>154</v>
      </c>
    </row>
    <row r="286" spans="1:65" s="13" customFormat="1" ht="11.25">
      <c r="B286" s="220"/>
      <c r="C286" s="221"/>
      <c r="D286" s="222" t="s">
        <v>168</v>
      </c>
      <c r="E286" s="223" t="s">
        <v>1</v>
      </c>
      <c r="F286" s="224" t="s">
        <v>477</v>
      </c>
      <c r="G286" s="221"/>
      <c r="H286" s="225">
        <v>0.8</v>
      </c>
      <c r="I286" s="226"/>
      <c r="J286" s="221"/>
      <c r="K286" s="221"/>
      <c r="L286" s="227"/>
      <c r="M286" s="228"/>
      <c r="N286" s="229"/>
      <c r="O286" s="229"/>
      <c r="P286" s="229"/>
      <c r="Q286" s="229"/>
      <c r="R286" s="229"/>
      <c r="S286" s="229"/>
      <c r="T286" s="230"/>
      <c r="AT286" s="231" t="s">
        <v>168</v>
      </c>
      <c r="AU286" s="231" t="s">
        <v>132</v>
      </c>
      <c r="AV286" s="13" t="s">
        <v>132</v>
      </c>
      <c r="AW286" s="13" t="s">
        <v>32</v>
      </c>
      <c r="AX286" s="13" t="s">
        <v>78</v>
      </c>
      <c r="AY286" s="231" t="s">
        <v>154</v>
      </c>
    </row>
    <row r="287" spans="1:65" s="14" customFormat="1" ht="11.25">
      <c r="B287" s="232"/>
      <c r="C287" s="233"/>
      <c r="D287" s="222" t="s">
        <v>168</v>
      </c>
      <c r="E287" s="234" t="s">
        <v>1</v>
      </c>
      <c r="F287" s="235" t="s">
        <v>186</v>
      </c>
      <c r="G287" s="233"/>
      <c r="H287" s="236">
        <v>8.5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AT287" s="242" t="s">
        <v>168</v>
      </c>
      <c r="AU287" s="242" t="s">
        <v>132</v>
      </c>
      <c r="AV287" s="14" t="s">
        <v>162</v>
      </c>
      <c r="AW287" s="14" t="s">
        <v>32</v>
      </c>
      <c r="AX287" s="14" t="s">
        <v>86</v>
      </c>
      <c r="AY287" s="242" t="s">
        <v>154</v>
      </c>
    </row>
    <row r="288" spans="1:65" s="2" customFormat="1" ht="24.2" customHeight="1">
      <c r="A288" s="34"/>
      <c r="B288" s="35"/>
      <c r="C288" s="208" t="s">
        <v>518</v>
      </c>
      <c r="D288" s="208" t="s">
        <v>157</v>
      </c>
      <c r="E288" s="209" t="s">
        <v>519</v>
      </c>
      <c r="F288" s="210" t="s">
        <v>520</v>
      </c>
      <c r="G288" s="211" t="s">
        <v>166</v>
      </c>
      <c r="H288" s="212">
        <v>8.5</v>
      </c>
      <c r="I288" s="213"/>
      <c r="J288" s="214">
        <f>ROUND(I288*H288,2)</f>
        <v>0</v>
      </c>
      <c r="K288" s="210" t="s">
        <v>161</v>
      </c>
      <c r="L288" s="37"/>
      <c r="M288" s="215" t="s">
        <v>1</v>
      </c>
      <c r="N288" s="216" t="s">
        <v>44</v>
      </c>
      <c r="O288" s="71"/>
      <c r="P288" s="217">
        <f>O288*H288</f>
        <v>0</v>
      </c>
      <c r="Q288" s="217">
        <v>7.4999999999999997E-3</v>
      </c>
      <c r="R288" s="217">
        <f>Q288*H288</f>
        <v>6.3750000000000001E-2</v>
      </c>
      <c r="S288" s="217">
        <v>0</v>
      </c>
      <c r="T288" s="21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219" t="s">
        <v>236</v>
      </c>
      <c r="AT288" s="219" t="s">
        <v>157</v>
      </c>
      <c r="AU288" s="219" t="s">
        <v>132</v>
      </c>
      <c r="AY288" s="16" t="s">
        <v>154</v>
      </c>
      <c r="BE288" s="114">
        <f>IF(N288="základní",J288,0)</f>
        <v>0</v>
      </c>
      <c r="BF288" s="114">
        <f>IF(N288="snížená",J288,0)</f>
        <v>0</v>
      </c>
      <c r="BG288" s="114">
        <f>IF(N288="zákl. přenesená",J288,0)</f>
        <v>0</v>
      </c>
      <c r="BH288" s="114">
        <f>IF(N288="sníž. přenesená",J288,0)</f>
        <v>0</v>
      </c>
      <c r="BI288" s="114">
        <f>IF(N288="nulová",J288,0)</f>
        <v>0</v>
      </c>
      <c r="BJ288" s="16" t="s">
        <v>132</v>
      </c>
      <c r="BK288" s="114">
        <f>ROUND(I288*H288,2)</f>
        <v>0</v>
      </c>
      <c r="BL288" s="16" t="s">
        <v>236</v>
      </c>
      <c r="BM288" s="219" t="s">
        <v>521</v>
      </c>
    </row>
    <row r="289" spans="1:65" s="13" customFormat="1" ht="11.25">
      <c r="B289" s="220"/>
      <c r="C289" s="221"/>
      <c r="D289" s="222" t="s">
        <v>168</v>
      </c>
      <c r="E289" s="223" t="s">
        <v>1</v>
      </c>
      <c r="F289" s="224" t="s">
        <v>517</v>
      </c>
      <c r="G289" s="221"/>
      <c r="H289" s="225">
        <v>7.7</v>
      </c>
      <c r="I289" s="226"/>
      <c r="J289" s="221"/>
      <c r="K289" s="221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168</v>
      </c>
      <c r="AU289" s="231" t="s">
        <v>132</v>
      </c>
      <c r="AV289" s="13" t="s">
        <v>132</v>
      </c>
      <c r="AW289" s="13" t="s">
        <v>32</v>
      </c>
      <c r="AX289" s="13" t="s">
        <v>78</v>
      </c>
      <c r="AY289" s="231" t="s">
        <v>154</v>
      </c>
    </row>
    <row r="290" spans="1:65" s="13" customFormat="1" ht="11.25">
      <c r="B290" s="220"/>
      <c r="C290" s="221"/>
      <c r="D290" s="222" t="s">
        <v>168</v>
      </c>
      <c r="E290" s="223" t="s">
        <v>1</v>
      </c>
      <c r="F290" s="224" t="s">
        <v>477</v>
      </c>
      <c r="G290" s="221"/>
      <c r="H290" s="225">
        <v>0.8</v>
      </c>
      <c r="I290" s="226"/>
      <c r="J290" s="221"/>
      <c r="K290" s="221"/>
      <c r="L290" s="227"/>
      <c r="M290" s="228"/>
      <c r="N290" s="229"/>
      <c r="O290" s="229"/>
      <c r="P290" s="229"/>
      <c r="Q290" s="229"/>
      <c r="R290" s="229"/>
      <c r="S290" s="229"/>
      <c r="T290" s="230"/>
      <c r="AT290" s="231" t="s">
        <v>168</v>
      </c>
      <c r="AU290" s="231" t="s">
        <v>132</v>
      </c>
      <c r="AV290" s="13" t="s">
        <v>132</v>
      </c>
      <c r="AW290" s="13" t="s">
        <v>32</v>
      </c>
      <c r="AX290" s="13" t="s">
        <v>78</v>
      </c>
      <c r="AY290" s="231" t="s">
        <v>154</v>
      </c>
    </row>
    <row r="291" spans="1:65" s="14" customFormat="1" ht="11.25">
      <c r="B291" s="232"/>
      <c r="C291" s="233"/>
      <c r="D291" s="222" t="s">
        <v>168</v>
      </c>
      <c r="E291" s="234" t="s">
        <v>1</v>
      </c>
      <c r="F291" s="235" t="s">
        <v>186</v>
      </c>
      <c r="G291" s="233"/>
      <c r="H291" s="236">
        <v>8.5</v>
      </c>
      <c r="I291" s="237"/>
      <c r="J291" s="233"/>
      <c r="K291" s="233"/>
      <c r="L291" s="238"/>
      <c r="M291" s="239"/>
      <c r="N291" s="240"/>
      <c r="O291" s="240"/>
      <c r="P291" s="240"/>
      <c r="Q291" s="240"/>
      <c r="R291" s="240"/>
      <c r="S291" s="240"/>
      <c r="T291" s="241"/>
      <c r="AT291" s="242" t="s">
        <v>168</v>
      </c>
      <c r="AU291" s="242" t="s">
        <v>132</v>
      </c>
      <c r="AV291" s="14" t="s">
        <v>162</v>
      </c>
      <c r="AW291" s="14" t="s">
        <v>32</v>
      </c>
      <c r="AX291" s="14" t="s">
        <v>86</v>
      </c>
      <c r="AY291" s="242" t="s">
        <v>154</v>
      </c>
    </row>
    <row r="292" spans="1:65" s="2" customFormat="1" ht="37.9" customHeight="1">
      <c r="A292" s="34"/>
      <c r="B292" s="35"/>
      <c r="C292" s="208" t="s">
        <v>522</v>
      </c>
      <c r="D292" s="208" t="s">
        <v>157</v>
      </c>
      <c r="E292" s="209" t="s">
        <v>523</v>
      </c>
      <c r="F292" s="210" t="s">
        <v>524</v>
      </c>
      <c r="G292" s="211" t="s">
        <v>166</v>
      </c>
      <c r="H292" s="212">
        <v>8.5</v>
      </c>
      <c r="I292" s="213"/>
      <c r="J292" s="214">
        <f>ROUND(I292*H292,2)</f>
        <v>0</v>
      </c>
      <c r="K292" s="210" t="s">
        <v>161</v>
      </c>
      <c r="L292" s="37"/>
      <c r="M292" s="215" t="s">
        <v>1</v>
      </c>
      <c r="N292" s="216" t="s">
        <v>44</v>
      </c>
      <c r="O292" s="71"/>
      <c r="P292" s="217">
        <f>O292*H292</f>
        <v>0</v>
      </c>
      <c r="Q292" s="217">
        <v>8.9999999999999993E-3</v>
      </c>
      <c r="R292" s="217">
        <f>Q292*H292</f>
        <v>7.6499999999999999E-2</v>
      </c>
      <c r="S292" s="217">
        <v>0</v>
      </c>
      <c r="T292" s="21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219" t="s">
        <v>236</v>
      </c>
      <c r="AT292" s="219" t="s">
        <v>157</v>
      </c>
      <c r="AU292" s="219" t="s">
        <v>132</v>
      </c>
      <c r="AY292" s="16" t="s">
        <v>154</v>
      </c>
      <c r="BE292" s="114">
        <f>IF(N292="základní",J292,0)</f>
        <v>0</v>
      </c>
      <c r="BF292" s="114">
        <f>IF(N292="snížená",J292,0)</f>
        <v>0</v>
      </c>
      <c r="BG292" s="114">
        <f>IF(N292="zákl. přenesená",J292,0)</f>
        <v>0</v>
      </c>
      <c r="BH292" s="114">
        <f>IF(N292="sníž. přenesená",J292,0)</f>
        <v>0</v>
      </c>
      <c r="BI292" s="114">
        <f>IF(N292="nulová",J292,0)</f>
        <v>0</v>
      </c>
      <c r="BJ292" s="16" t="s">
        <v>132</v>
      </c>
      <c r="BK292" s="114">
        <f>ROUND(I292*H292,2)</f>
        <v>0</v>
      </c>
      <c r="BL292" s="16" t="s">
        <v>236</v>
      </c>
      <c r="BM292" s="219" t="s">
        <v>525</v>
      </c>
    </row>
    <row r="293" spans="1:65" s="13" customFormat="1" ht="11.25">
      <c r="B293" s="220"/>
      <c r="C293" s="221"/>
      <c r="D293" s="222" t="s">
        <v>168</v>
      </c>
      <c r="E293" s="223" t="s">
        <v>1</v>
      </c>
      <c r="F293" s="224" t="s">
        <v>517</v>
      </c>
      <c r="G293" s="221"/>
      <c r="H293" s="225">
        <v>7.7</v>
      </c>
      <c r="I293" s="226"/>
      <c r="J293" s="221"/>
      <c r="K293" s="221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168</v>
      </c>
      <c r="AU293" s="231" t="s">
        <v>132</v>
      </c>
      <c r="AV293" s="13" t="s">
        <v>132</v>
      </c>
      <c r="AW293" s="13" t="s">
        <v>32</v>
      </c>
      <c r="AX293" s="13" t="s">
        <v>78</v>
      </c>
      <c r="AY293" s="231" t="s">
        <v>154</v>
      </c>
    </row>
    <row r="294" spans="1:65" s="13" customFormat="1" ht="11.25">
      <c r="B294" s="220"/>
      <c r="C294" s="221"/>
      <c r="D294" s="222" t="s">
        <v>168</v>
      </c>
      <c r="E294" s="223" t="s">
        <v>1</v>
      </c>
      <c r="F294" s="224" t="s">
        <v>477</v>
      </c>
      <c r="G294" s="221"/>
      <c r="H294" s="225">
        <v>0.8</v>
      </c>
      <c r="I294" s="226"/>
      <c r="J294" s="221"/>
      <c r="K294" s="221"/>
      <c r="L294" s="227"/>
      <c r="M294" s="228"/>
      <c r="N294" s="229"/>
      <c r="O294" s="229"/>
      <c r="P294" s="229"/>
      <c r="Q294" s="229"/>
      <c r="R294" s="229"/>
      <c r="S294" s="229"/>
      <c r="T294" s="230"/>
      <c r="AT294" s="231" t="s">
        <v>168</v>
      </c>
      <c r="AU294" s="231" t="s">
        <v>132</v>
      </c>
      <c r="AV294" s="13" t="s">
        <v>132</v>
      </c>
      <c r="AW294" s="13" t="s">
        <v>32</v>
      </c>
      <c r="AX294" s="13" t="s">
        <v>78</v>
      </c>
      <c r="AY294" s="231" t="s">
        <v>154</v>
      </c>
    </row>
    <row r="295" spans="1:65" s="14" customFormat="1" ht="11.25">
      <c r="B295" s="232"/>
      <c r="C295" s="233"/>
      <c r="D295" s="222" t="s">
        <v>168</v>
      </c>
      <c r="E295" s="234" t="s">
        <v>1</v>
      </c>
      <c r="F295" s="235" t="s">
        <v>186</v>
      </c>
      <c r="G295" s="233"/>
      <c r="H295" s="236">
        <v>8.5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AT295" s="242" t="s">
        <v>168</v>
      </c>
      <c r="AU295" s="242" t="s">
        <v>132</v>
      </c>
      <c r="AV295" s="14" t="s">
        <v>162</v>
      </c>
      <c r="AW295" s="14" t="s">
        <v>32</v>
      </c>
      <c r="AX295" s="14" t="s">
        <v>86</v>
      </c>
      <c r="AY295" s="242" t="s">
        <v>154</v>
      </c>
    </row>
    <row r="296" spans="1:65" s="2" customFormat="1" ht="37.9" customHeight="1">
      <c r="A296" s="34"/>
      <c r="B296" s="35"/>
      <c r="C296" s="244" t="s">
        <v>526</v>
      </c>
      <c r="D296" s="244" t="s">
        <v>350</v>
      </c>
      <c r="E296" s="245" t="s">
        <v>527</v>
      </c>
      <c r="F296" s="246" t="s">
        <v>528</v>
      </c>
      <c r="G296" s="247" t="s">
        <v>166</v>
      </c>
      <c r="H296" s="248">
        <v>9.7750000000000004</v>
      </c>
      <c r="I296" s="249"/>
      <c r="J296" s="250">
        <f>ROUND(I296*H296,2)</f>
        <v>0</v>
      </c>
      <c r="K296" s="246" t="s">
        <v>161</v>
      </c>
      <c r="L296" s="251"/>
      <c r="M296" s="252" t="s">
        <v>1</v>
      </c>
      <c r="N296" s="253" t="s">
        <v>44</v>
      </c>
      <c r="O296" s="71"/>
      <c r="P296" s="217">
        <f>O296*H296</f>
        <v>0</v>
      </c>
      <c r="Q296" s="217">
        <v>2.5000000000000001E-2</v>
      </c>
      <c r="R296" s="217">
        <f>Q296*H296</f>
        <v>0.24437500000000001</v>
      </c>
      <c r="S296" s="217">
        <v>0</v>
      </c>
      <c r="T296" s="218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19" t="s">
        <v>314</v>
      </c>
      <c r="AT296" s="219" t="s">
        <v>350</v>
      </c>
      <c r="AU296" s="219" t="s">
        <v>132</v>
      </c>
      <c r="AY296" s="16" t="s">
        <v>154</v>
      </c>
      <c r="BE296" s="114">
        <f>IF(N296="základní",J296,0)</f>
        <v>0</v>
      </c>
      <c r="BF296" s="114">
        <f>IF(N296="snížená",J296,0)</f>
        <v>0</v>
      </c>
      <c r="BG296" s="114">
        <f>IF(N296="zákl. přenesená",J296,0)</f>
        <v>0</v>
      </c>
      <c r="BH296" s="114">
        <f>IF(N296="sníž. přenesená",J296,0)</f>
        <v>0</v>
      </c>
      <c r="BI296" s="114">
        <f>IF(N296="nulová",J296,0)</f>
        <v>0</v>
      </c>
      <c r="BJ296" s="16" t="s">
        <v>132</v>
      </c>
      <c r="BK296" s="114">
        <f>ROUND(I296*H296,2)</f>
        <v>0</v>
      </c>
      <c r="BL296" s="16" t="s">
        <v>236</v>
      </c>
      <c r="BM296" s="219" t="s">
        <v>529</v>
      </c>
    </row>
    <row r="297" spans="1:65" s="13" customFormat="1" ht="11.25">
      <c r="B297" s="220"/>
      <c r="C297" s="221"/>
      <c r="D297" s="222" t="s">
        <v>168</v>
      </c>
      <c r="E297" s="221"/>
      <c r="F297" s="224" t="s">
        <v>530</v>
      </c>
      <c r="G297" s="221"/>
      <c r="H297" s="225">
        <v>9.7750000000000004</v>
      </c>
      <c r="I297" s="226"/>
      <c r="J297" s="221"/>
      <c r="K297" s="221"/>
      <c r="L297" s="227"/>
      <c r="M297" s="228"/>
      <c r="N297" s="229"/>
      <c r="O297" s="229"/>
      <c r="P297" s="229"/>
      <c r="Q297" s="229"/>
      <c r="R297" s="229"/>
      <c r="S297" s="229"/>
      <c r="T297" s="230"/>
      <c r="AT297" s="231" t="s">
        <v>168</v>
      </c>
      <c r="AU297" s="231" t="s">
        <v>132</v>
      </c>
      <c r="AV297" s="13" t="s">
        <v>132</v>
      </c>
      <c r="AW297" s="13" t="s">
        <v>4</v>
      </c>
      <c r="AX297" s="13" t="s">
        <v>86</v>
      </c>
      <c r="AY297" s="231" t="s">
        <v>154</v>
      </c>
    </row>
    <row r="298" spans="1:65" s="2" customFormat="1" ht="24.2" customHeight="1">
      <c r="A298" s="34"/>
      <c r="B298" s="35"/>
      <c r="C298" s="208" t="s">
        <v>531</v>
      </c>
      <c r="D298" s="208" t="s">
        <v>157</v>
      </c>
      <c r="E298" s="209" t="s">
        <v>532</v>
      </c>
      <c r="F298" s="210" t="s">
        <v>533</v>
      </c>
      <c r="G298" s="211" t="s">
        <v>166</v>
      </c>
      <c r="H298" s="212">
        <v>7.7</v>
      </c>
      <c r="I298" s="213"/>
      <c r="J298" s="214">
        <f>ROUND(I298*H298,2)</f>
        <v>0</v>
      </c>
      <c r="K298" s="210" t="s">
        <v>161</v>
      </c>
      <c r="L298" s="37"/>
      <c r="M298" s="215" t="s">
        <v>1</v>
      </c>
      <c r="N298" s="216" t="s">
        <v>44</v>
      </c>
      <c r="O298" s="71"/>
      <c r="P298" s="217">
        <f>O298*H298</f>
        <v>0</v>
      </c>
      <c r="Q298" s="217">
        <v>1.5E-3</v>
      </c>
      <c r="R298" s="217">
        <f>Q298*H298</f>
        <v>1.1550000000000001E-2</v>
      </c>
      <c r="S298" s="217">
        <v>0</v>
      </c>
      <c r="T298" s="218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19" t="s">
        <v>236</v>
      </c>
      <c r="AT298" s="219" t="s">
        <v>157</v>
      </c>
      <c r="AU298" s="219" t="s">
        <v>132</v>
      </c>
      <c r="AY298" s="16" t="s">
        <v>154</v>
      </c>
      <c r="BE298" s="114">
        <f>IF(N298="základní",J298,0)</f>
        <v>0</v>
      </c>
      <c r="BF298" s="114">
        <f>IF(N298="snížená",J298,0)</f>
        <v>0</v>
      </c>
      <c r="BG298" s="114">
        <f>IF(N298="zákl. přenesená",J298,0)</f>
        <v>0</v>
      </c>
      <c r="BH298" s="114">
        <f>IF(N298="sníž. přenesená",J298,0)</f>
        <v>0</v>
      </c>
      <c r="BI298" s="114">
        <f>IF(N298="nulová",J298,0)</f>
        <v>0</v>
      </c>
      <c r="BJ298" s="16" t="s">
        <v>132</v>
      </c>
      <c r="BK298" s="114">
        <f>ROUND(I298*H298,2)</f>
        <v>0</v>
      </c>
      <c r="BL298" s="16" t="s">
        <v>236</v>
      </c>
      <c r="BM298" s="219" t="s">
        <v>534</v>
      </c>
    </row>
    <row r="299" spans="1:65" s="13" customFormat="1" ht="11.25">
      <c r="B299" s="220"/>
      <c r="C299" s="221"/>
      <c r="D299" s="222" t="s">
        <v>168</v>
      </c>
      <c r="E299" s="223" t="s">
        <v>1</v>
      </c>
      <c r="F299" s="224" t="s">
        <v>517</v>
      </c>
      <c r="G299" s="221"/>
      <c r="H299" s="225">
        <v>7.7</v>
      </c>
      <c r="I299" s="226"/>
      <c r="J299" s="221"/>
      <c r="K299" s="221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168</v>
      </c>
      <c r="AU299" s="231" t="s">
        <v>132</v>
      </c>
      <c r="AV299" s="13" t="s">
        <v>132</v>
      </c>
      <c r="AW299" s="13" t="s">
        <v>32</v>
      </c>
      <c r="AX299" s="13" t="s">
        <v>86</v>
      </c>
      <c r="AY299" s="231" t="s">
        <v>154</v>
      </c>
    </row>
    <row r="300" spans="1:65" s="2" customFormat="1" ht="24.2" customHeight="1">
      <c r="A300" s="34"/>
      <c r="B300" s="35"/>
      <c r="C300" s="208" t="s">
        <v>535</v>
      </c>
      <c r="D300" s="208" t="s">
        <v>157</v>
      </c>
      <c r="E300" s="209" t="s">
        <v>536</v>
      </c>
      <c r="F300" s="210" t="s">
        <v>537</v>
      </c>
      <c r="G300" s="211" t="s">
        <v>166</v>
      </c>
      <c r="H300" s="212">
        <v>8.5</v>
      </c>
      <c r="I300" s="213"/>
      <c r="J300" s="214">
        <f>ROUND(I300*H300,2)</f>
        <v>0</v>
      </c>
      <c r="K300" s="210" t="s">
        <v>161</v>
      </c>
      <c r="L300" s="37"/>
      <c r="M300" s="215" t="s">
        <v>1</v>
      </c>
      <c r="N300" s="216" t="s">
        <v>44</v>
      </c>
      <c r="O300" s="71"/>
      <c r="P300" s="217">
        <f>O300*H300</f>
        <v>0</v>
      </c>
      <c r="Q300" s="217">
        <v>5.0000000000000002E-5</v>
      </c>
      <c r="R300" s="217">
        <f>Q300*H300</f>
        <v>4.2500000000000003E-4</v>
      </c>
      <c r="S300" s="217">
        <v>0</v>
      </c>
      <c r="T300" s="21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219" t="s">
        <v>236</v>
      </c>
      <c r="AT300" s="219" t="s">
        <v>157</v>
      </c>
      <c r="AU300" s="219" t="s">
        <v>132</v>
      </c>
      <c r="AY300" s="16" t="s">
        <v>154</v>
      </c>
      <c r="BE300" s="114">
        <f>IF(N300="základní",J300,0)</f>
        <v>0</v>
      </c>
      <c r="BF300" s="114">
        <f>IF(N300="snížená",J300,0)</f>
        <v>0</v>
      </c>
      <c r="BG300" s="114">
        <f>IF(N300="zákl. přenesená",J300,0)</f>
        <v>0</v>
      </c>
      <c r="BH300" s="114">
        <f>IF(N300="sníž. přenesená",J300,0)</f>
        <v>0</v>
      </c>
      <c r="BI300" s="114">
        <f>IF(N300="nulová",J300,0)</f>
        <v>0</v>
      </c>
      <c r="BJ300" s="16" t="s">
        <v>132</v>
      </c>
      <c r="BK300" s="114">
        <f>ROUND(I300*H300,2)</f>
        <v>0</v>
      </c>
      <c r="BL300" s="16" t="s">
        <v>236</v>
      </c>
      <c r="BM300" s="219" t="s">
        <v>538</v>
      </c>
    </row>
    <row r="301" spans="1:65" s="13" customFormat="1" ht="11.25">
      <c r="B301" s="220"/>
      <c r="C301" s="221"/>
      <c r="D301" s="222" t="s">
        <v>168</v>
      </c>
      <c r="E301" s="223" t="s">
        <v>1</v>
      </c>
      <c r="F301" s="224" t="s">
        <v>517</v>
      </c>
      <c r="G301" s="221"/>
      <c r="H301" s="225">
        <v>7.7</v>
      </c>
      <c r="I301" s="226"/>
      <c r="J301" s="221"/>
      <c r="K301" s="221"/>
      <c r="L301" s="227"/>
      <c r="M301" s="228"/>
      <c r="N301" s="229"/>
      <c r="O301" s="229"/>
      <c r="P301" s="229"/>
      <c r="Q301" s="229"/>
      <c r="R301" s="229"/>
      <c r="S301" s="229"/>
      <c r="T301" s="230"/>
      <c r="AT301" s="231" t="s">
        <v>168</v>
      </c>
      <c r="AU301" s="231" t="s">
        <v>132</v>
      </c>
      <c r="AV301" s="13" t="s">
        <v>132</v>
      </c>
      <c r="AW301" s="13" t="s">
        <v>32</v>
      </c>
      <c r="AX301" s="13" t="s">
        <v>78</v>
      </c>
      <c r="AY301" s="231" t="s">
        <v>154</v>
      </c>
    </row>
    <row r="302" spans="1:65" s="13" customFormat="1" ht="11.25">
      <c r="B302" s="220"/>
      <c r="C302" s="221"/>
      <c r="D302" s="222" t="s">
        <v>168</v>
      </c>
      <c r="E302" s="223" t="s">
        <v>1</v>
      </c>
      <c r="F302" s="224" t="s">
        <v>477</v>
      </c>
      <c r="G302" s="221"/>
      <c r="H302" s="225">
        <v>0.8</v>
      </c>
      <c r="I302" s="226"/>
      <c r="J302" s="221"/>
      <c r="K302" s="221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168</v>
      </c>
      <c r="AU302" s="231" t="s">
        <v>132</v>
      </c>
      <c r="AV302" s="13" t="s">
        <v>132</v>
      </c>
      <c r="AW302" s="13" t="s">
        <v>32</v>
      </c>
      <c r="AX302" s="13" t="s">
        <v>78</v>
      </c>
      <c r="AY302" s="231" t="s">
        <v>154</v>
      </c>
    </row>
    <row r="303" spans="1:65" s="14" customFormat="1" ht="11.25">
      <c r="B303" s="232"/>
      <c r="C303" s="233"/>
      <c r="D303" s="222" t="s">
        <v>168</v>
      </c>
      <c r="E303" s="234" t="s">
        <v>1</v>
      </c>
      <c r="F303" s="235" t="s">
        <v>186</v>
      </c>
      <c r="G303" s="233"/>
      <c r="H303" s="236">
        <v>8.5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AT303" s="242" t="s">
        <v>168</v>
      </c>
      <c r="AU303" s="242" t="s">
        <v>132</v>
      </c>
      <c r="AV303" s="14" t="s">
        <v>162</v>
      </c>
      <c r="AW303" s="14" t="s">
        <v>32</v>
      </c>
      <c r="AX303" s="14" t="s">
        <v>86</v>
      </c>
      <c r="AY303" s="242" t="s">
        <v>154</v>
      </c>
    </row>
    <row r="304" spans="1:65" s="2" customFormat="1" ht="24.2" customHeight="1">
      <c r="A304" s="34"/>
      <c r="B304" s="35"/>
      <c r="C304" s="208" t="s">
        <v>539</v>
      </c>
      <c r="D304" s="208" t="s">
        <v>157</v>
      </c>
      <c r="E304" s="209" t="s">
        <v>540</v>
      </c>
      <c r="F304" s="210" t="s">
        <v>541</v>
      </c>
      <c r="G304" s="211" t="s">
        <v>322</v>
      </c>
      <c r="H304" s="243"/>
      <c r="I304" s="213"/>
      <c r="J304" s="214">
        <f>ROUND(I304*H304,2)</f>
        <v>0</v>
      </c>
      <c r="K304" s="210" t="s">
        <v>161</v>
      </c>
      <c r="L304" s="37"/>
      <c r="M304" s="215" t="s">
        <v>1</v>
      </c>
      <c r="N304" s="216" t="s">
        <v>44</v>
      </c>
      <c r="O304" s="71"/>
      <c r="P304" s="217">
        <f>O304*H304</f>
        <v>0</v>
      </c>
      <c r="Q304" s="217">
        <v>0</v>
      </c>
      <c r="R304" s="217">
        <f>Q304*H304</f>
        <v>0</v>
      </c>
      <c r="S304" s="217">
        <v>0</v>
      </c>
      <c r="T304" s="218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219" t="s">
        <v>236</v>
      </c>
      <c r="AT304" s="219" t="s">
        <v>157</v>
      </c>
      <c r="AU304" s="219" t="s">
        <v>132</v>
      </c>
      <c r="AY304" s="16" t="s">
        <v>154</v>
      </c>
      <c r="BE304" s="114">
        <f>IF(N304="základní",J304,0)</f>
        <v>0</v>
      </c>
      <c r="BF304" s="114">
        <f>IF(N304="snížená",J304,0)</f>
        <v>0</v>
      </c>
      <c r="BG304" s="114">
        <f>IF(N304="zákl. přenesená",J304,0)</f>
        <v>0</v>
      </c>
      <c r="BH304" s="114">
        <f>IF(N304="sníž. přenesená",J304,0)</f>
        <v>0</v>
      </c>
      <c r="BI304" s="114">
        <f>IF(N304="nulová",J304,0)</f>
        <v>0</v>
      </c>
      <c r="BJ304" s="16" t="s">
        <v>132</v>
      </c>
      <c r="BK304" s="114">
        <f>ROUND(I304*H304,2)</f>
        <v>0</v>
      </c>
      <c r="BL304" s="16" t="s">
        <v>236</v>
      </c>
      <c r="BM304" s="219" t="s">
        <v>542</v>
      </c>
    </row>
    <row r="305" spans="1:65" s="12" customFormat="1" ht="22.9" customHeight="1">
      <c r="B305" s="192"/>
      <c r="C305" s="193"/>
      <c r="D305" s="194" t="s">
        <v>77</v>
      </c>
      <c r="E305" s="206" t="s">
        <v>543</v>
      </c>
      <c r="F305" s="206" t="s">
        <v>544</v>
      </c>
      <c r="G305" s="193"/>
      <c r="H305" s="193"/>
      <c r="I305" s="196"/>
      <c r="J305" s="207">
        <f>BK305</f>
        <v>0</v>
      </c>
      <c r="K305" s="193"/>
      <c r="L305" s="198"/>
      <c r="M305" s="199"/>
      <c r="N305" s="200"/>
      <c r="O305" s="200"/>
      <c r="P305" s="201">
        <f>SUM(P306:P317)</f>
        <v>0</v>
      </c>
      <c r="Q305" s="200"/>
      <c r="R305" s="201">
        <f>SUM(R306:R317)</f>
        <v>0.93871249999999995</v>
      </c>
      <c r="S305" s="200"/>
      <c r="T305" s="202">
        <f>SUM(T306:T317)</f>
        <v>0</v>
      </c>
      <c r="AR305" s="203" t="s">
        <v>132</v>
      </c>
      <c r="AT305" s="204" t="s">
        <v>77</v>
      </c>
      <c r="AU305" s="204" t="s">
        <v>86</v>
      </c>
      <c r="AY305" s="203" t="s">
        <v>154</v>
      </c>
      <c r="BK305" s="205">
        <f>SUM(BK306:BK317)</f>
        <v>0</v>
      </c>
    </row>
    <row r="306" spans="1:65" s="2" customFormat="1" ht="16.5" customHeight="1">
      <c r="A306" s="34"/>
      <c r="B306" s="35"/>
      <c r="C306" s="208" t="s">
        <v>545</v>
      </c>
      <c r="D306" s="208" t="s">
        <v>157</v>
      </c>
      <c r="E306" s="209" t="s">
        <v>546</v>
      </c>
      <c r="F306" s="210" t="s">
        <v>547</v>
      </c>
      <c r="G306" s="211" t="s">
        <v>166</v>
      </c>
      <c r="H306" s="212">
        <v>27.65</v>
      </c>
      <c r="I306" s="213"/>
      <c r="J306" s="214">
        <f>ROUND(I306*H306,2)</f>
        <v>0</v>
      </c>
      <c r="K306" s="210" t="s">
        <v>161</v>
      </c>
      <c r="L306" s="37"/>
      <c r="M306" s="215" t="s">
        <v>1</v>
      </c>
      <c r="N306" s="216" t="s">
        <v>44</v>
      </c>
      <c r="O306" s="71"/>
      <c r="P306" s="217">
        <f>O306*H306</f>
        <v>0</v>
      </c>
      <c r="Q306" s="217">
        <v>2.9999999999999997E-4</v>
      </c>
      <c r="R306" s="217">
        <f>Q306*H306</f>
        <v>8.2949999999999986E-3</v>
      </c>
      <c r="S306" s="217">
        <v>0</v>
      </c>
      <c r="T306" s="21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19" t="s">
        <v>236</v>
      </c>
      <c r="AT306" s="219" t="s">
        <v>157</v>
      </c>
      <c r="AU306" s="219" t="s">
        <v>132</v>
      </c>
      <c r="AY306" s="16" t="s">
        <v>154</v>
      </c>
      <c r="BE306" s="114">
        <f>IF(N306="základní",J306,0)</f>
        <v>0</v>
      </c>
      <c r="BF306" s="114">
        <f>IF(N306="snížená",J306,0)</f>
        <v>0</v>
      </c>
      <c r="BG306" s="114">
        <f>IF(N306="zákl. přenesená",J306,0)</f>
        <v>0</v>
      </c>
      <c r="BH306" s="114">
        <f>IF(N306="sníž. přenesená",J306,0)</f>
        <v>0</v>
      </c>
      <c r="BI306" s="114">
        <f>IF(N306="nulová",J306,0)</f>
        <v>0</v>
      </c>
      <c r="BJ306" s="16" t="s">
        <v>132</v>
      </c>
      <c r="BK306" s="114">
        <f>ROUND(I306*H306,2)</f>
        <v>0</v>
      </c>
      <c r="BL306" s="16" t="s">
        <v>236</v>
      </c>
      <c r="BM306" s="219" t="s">
        <v>548</v>
      </c>
    </row>
    <row r="307" spans="1:65" s="13" customFormat="1" ht="11.25">
      <c r="B307" s="220"/>
      <c r="C307" s="221"/>
      <c r="D307" s="222" t="s">
        <v>168</v>
      </c>
      <c r="E307" s="223" t="s">
        <v>1</v>
      </c>
      <c r="F307" s="224" t="s">
        <v>549</v>
      </c>
      <c r="G307" s="221"/>
      <c r="H307" s="225">
        <v>27.65</v>
      </c>
      <c r="I307" s="226"/>
      <c r="J307" s="221"/>
      <c r="K307" s="221"/>
      <c r="L307" s="227"/>
      <c r="M307" s="228"/>
      <c r="N307" s="229"/>
      <c r="O307" s="229"/>
      <c r="P307" s="229"/>
      <c r="Q307" s="229"/>
      <c r="R307" s="229"/>
      <c r="S307" s="229"/>
      <c r="T307" s="230"/>
      <c r="AT307" s="231" t="s">
        <v>168</v>
      </c>
      <c r="AU307" s="231" t="s">
        <v>132</v>
      </c>
      <c r="AV307" s="13" t="s">
        <v>132</v>
      </c>
      <c r="AW307" s="13" t="s">
        <v>32</v>
      </c>
      <c r="AX307" s="13" t="s">
        <v>86</v>
      </c>
      <c r="AY307" s="231" t="s">
        <v>154</v>
      </c>
    </row>
    <row r="308" spans="1:65" s="2" customFormat="1" ht="24.2" customHeight="1">
      <c r="A308" s="34"/>
      <c r="B308" s="35"/>
      <c r="C308" s="208" t="s">
        <v>550</v>
      </c>
      <c r="D308" s="208" t="s">
        <v>157</v>
      </c>
      <c r="E308" s="209" t="s">
        <v>551</v>
      </c>
      <c r="F308" s="210" t="s">
        <v>552</v>
      </c>
      <c r="G308" s="211" t="s">
        <v>166</v>
      </c>
      <c r="H308" s="212">
        <v>27.65</v>
      </c>
      <c r="I308" s="213"/>
      <c r="J308" s="214">
        <f>ROUND(I308*H308,2)</f>
        <v>0</v>
      </c>
      <c r="K308" s="210" t="s">
        <v>161</v>
      </c>
      <c r="L308" s="37"/>
      <c r="M308" s="215" t="s">
        <v>1</v>
      </c>
      <c r="N308" s="216" t="s">
        <v>44</v>
      </c>
      <c r="O308" s="71"/>
      <c r="P308" s="217">
        <f>O308*H308</f>
        <v>0</v>
      </c>
      <c r="Q308" s="217">
        <v>1.5E-3</v>
      </c>
      <c r="R308" s="217">
        <f>Q308*H308</f>
        <v>4.1474999999999998E-2</v>
      </c>
      <c r="S308" s="217">
        <v>0</v>
      </c>
      <c r="T308" s="218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19" t="s">
        <v>236</v>
      </c>
      <c r="AT308" s="219" t="s">
        <v>157</v>
      </c>
      <c r="AU308" s="219" t="s">
        <v>132</v>
      </c>
      <c r="AY308" s="16" t="s">
        <v>154</v>
      </c>
      <c r="BE308" s="114">
        <f>IF(N308="základní",J308,0)</f>
        <v>0</v>
      </c>
      <c r="BF308" s="114">
        <f>IF(N308="snížená",J308,0)</f>
        <v>0</v>
      </c>
      <c r="BG308" s="114">
        <f>IF(N308="zákl. přenesená",J308,0)</f>
        <v>0</v>
      </c>
      <c r="BH308" s="114">
        <f>IF(N308="sníž. přenesená",J308,0)</f>
        <v>0</v>
      </c>
      <c r="BI308" s="114">
        <f>IF(N308="nulová",J308,0)</f>
        <v>0</v>
      </c>
      <c r="BJ308" s="16" t="s">
        <v>132</v>
      </c>
      <c r="BK308" s="114">
        <f>ROUND(I308*H308,2)</f>
        <v>0</v>
      </c>
      <c r="BL308" s="16" t="s">
        <v>236</v>
      </c>
      <c r="BM308" s="219" t="s">
        <v>553</v>
      </c>
    </row>
    <row r="309" spans="1:65" s="13" customFormat="1" ht="11.25">
      <c r="B309" s="220"/>
      <c r="C309" s="221"/>
      <c r="D309" s="222" t="s">
        <v>168</v>
      </c>
      <c r="E309" s="223" t="s">
        <v>1</v>
      </c>
      <c r="F309" s="224" t="s">
        <v>549</v>
      </c>
      <c r="G309" s="221"/>
      <c r="H309" s="225">
        <v>27.65</v>
      </c>
      <c r="I309" s="226"/>
      <c r="J309" s="221"/>
      <c r="K309" s="221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168</v>
      </c>
      <c r="AU309" s="231" t="s">
        <v>132</v>
      </c>
      <c r="AV309" s="13" t="s">
        <v>132</v>
      </c>
      <c r="AW309" s="13" t="s">
        <v>32</v>
      </c>
      <c r="AX309" s="13" t="s">
        <v>86</v>
      </c>
      <c r="AY309" s="231" t="s">
        <v>154</v>
      </c>
    </row>
    <row r="310" spans="1:65" s="2" customFormat="1" ht="37.9" customHeight="1">
      <c r="A310" s="34"/>
      <c r="B310" s="35"/>
      <c r="C310" s="208" t="s">
        <v>554</v>
      </c>
      <c r="D310" s="208" t="s">
        <v>157</v>
      </c>
      <c r="E310" s="209" t="s">
        <v>555</v>
      </c>
      <c r="F310" s="210" t="s">
        <v>556</v>
      </c>
      <c r="G310" s="211" t="s">
        <v>166</v>
      </c>
      <c r="H310" s="212">
        <v>27.65</v>
      </c>
      <c r="I310" s="213"/>
      <c r="J310" s="214">
        <f>ROUND(I310*H310,2)</f>
        <v>0</v>
      </c>
      <c r="K310" s="210" t="s">
        <v>161</v>
      </c>
      <c r="L310" s="37"/>
      <c r="M310" s="215" t="s">
        <v>1</v>
      </c>
      <c r="N310" s="216" t="s">
        <v>44</v>
      </c>
      <c r="O310" s="71"/>
      <c r="P310" s="217">
        <f>O310*H310</f>
        <v>0</v>
      </c>
      <c r="Q310" s="217">
        <v>8.9999999999999993E-3</v>
      </c>
      <c r="R310" s="217">
        <f>Q310*H310</f>
        <v>0.24884999999999996</v>
      </c>
      <c r="S310" s="217">
        <v>0</v>
      </c>
      <c r="T310" s="218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219" t="s">
        <v>236</v>
      </c>
      <c r="AT310" s="219" t="s">
        <v>157</v>
      </c>
      <c r="AU310" s="219" t="s">
        <v>132</v>
      </c>
      <c r="AY310" s="16" t="s">
        <v>154</v>
      </c>
      <c r="BE310" s="114">
        <f>IF(N310="základní",J310,0)</f>
        <v>0</v>
      </c>
      <c r="BF310" s="114">
        <f>IF(N310="snížená",J310,0)</f>
        <v>0</v>
      </c>
      <c r="BG310" s="114">
        <f>IF(N310="zákl. přenesená",J310,0)</f>
        <v>0</v>
      </c>
      <c r="BH310" s="114">
        <f>IF(N310="sníž. přenesená",J310,0)</f>
        <v>0</v>
      </c>
      <c r="BI310" s="114">
        <f>IF(N310="nulová",J310,0)</f>
        <v>0</v>
      </c>
      <c r="BJ310" s="16" t="s">
        <v>132</v>
      </c>
      <c r="BK310" s="114">
        <f>ROUND(I310*H310,2)</f>
        <v>0</v>
      </c>
      <c r="BL310" s="16" t="s">
        <v>236</v>
      </c>
      <c r="BM310" s="219" t="s">
        <v>557</v>
      </c>
    </row>
    <row r="311" spans="1:65" s="13" customFormat="1" ht="11.25">
      <c r="B311" s="220"/>
      <c r="C311" s="221"/>
      <c r="D311" s="222" t="s">
        <v>168</v>
      </c>
      <c r="E311" s="223" t="s">
        <v>1</v>
      </c>
      <c r="F311" s="224" t="s">
        <v>549</v>
      </c>
      <c r="G311" s="221"/>
      <c r="H311" s="225">
        <v>27.65</v>
      </c>
      <c r="I311" s="226"/>
      <c r="J311" s="221"/>
      <c r="K311" s="221"/>
      <c r="L311" s="227"/>
      <c r="M311" s="228"/>
      <c r="N311" s="229"/>
      <c r="O311" s="229"/>
      <c r="P311" s="229"/>
      <c r="Q311" s="229"/>
      <c r="R311" s="229"/>
      <c r="S311" s="229"/>
      <c r="T311" s="230"/>
      <c r="AT311" s="231" t="s">
        <v>168</v>
      </c>
      <c r="AU311" s="231" t="s">
        <v>132</v>
      </c>
      <c r="AV311" s="13" t="s">
        <v>132</v>
      </c>
      <c r="AW311" s="13" t="s">
        <v>32</v>
      </c>
      <c r="AX311" s="13" t="s">
        <v>86</v>
      </c>
      <c r="AY311" s="231" t="s">
        <v>154</v>
      </c>
    </row>
    <row r="312" spans="1:65" s="2" customFormat="1" ht="24.2" customHeight="1">
      <c r="A312" s="34"/>
      <c r="B312" s="35"/>
      <c r="C312" s="244" t="s">
        <v>558</v>
      </c>
      <c r="D312" s="244" t="s">
        <v>350</v>
      </c>
      <c r="E312" s="245" t="s">
        <v>559</v>
      </c>
      <c r="F312" s="246" t="s">
        <v>560</v>
      </c>
      <c r="G312" s="247" t="s">
        <v>166</v>
      </c>
      <c r="H312" s="248">
        <v>31.797999999999998</v>
      </c>
      <c r="I312" s="249"/>
      <c r="J312" s="250">
        <f>ROUND(I312*H312,2)</f>
        <v>0</v>
      </c>
      <c r="K312" s="246" t="s">
        <v>161</v>
      </c>
      <c r="L312" s="251"/>
      <c r="M312" s="252" t="s">
        <v>1</v>
      </c>
      <c r="N312" s="253" t="s">
        <v>44</v>
      </c>
      <c r="O312" s="71"/>
      <c r="P312" s="217">
        <f>O312*H312</f>
        <v>0</v>
      </c>
      <c r="Q312" s="217">
        <v>0.02</v>
      </c>
      <c r="R312" s="217">
        <f>Q312*H312</f>
        <v>0.63595999999999997</v>
      </c>
      <c r="S312" s="217">
        <v>0</v>
      </c>
      <c r="T312" s="21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19" t="s">
        <v>314</v>
      </c>
      <c r="AT312" s="219" t="s">
        <v>350</v>
      </c>
      <c r="AU312" s="219" t="s">
        <v>132</v>
      </c>
      <c r="AY312" s="16" t="s">
        <v>154</v>
      </c>
      <c r="BE312" s="114">
        <f>IF(N312="základní",J312,0)</f>
        <v>0</v>
      </c>
      <c r="BF312" s="114">
        <f>IF(N312="snížená",J312,0)</f>
        <v>0</v>
      </c>
      <c r="BG312" s="114">
        <f>IF(N312="zákl. přenesená",J312,0)</f>
        <v>0</v>
      </c>
      <c r="BH312" s="114">
        <f>IF(N312="sníž. přenesená",J312,0)</f>
        <v>0</v>
      </c>
      <c r="BI312" s="114">
        <f>IF(N312="nulová",J312,0)</f>
        <v>0</v>
      </c>
      <c r="BJ312" s="16" t="s">
        <v>132</v>
      </c>
      <c r="BK312" s="114">
        <f>ROUND(I312*H312,2)</f>
        <v>0</v>
      </c>
      <c r="BL312" s="16" t="s">
        <v>236</v>
      </c>
      <c r="BM312" s="219" t="s">
        <v>561</v>
      </c>
    </row>
    <row r="313" spans="1:65" s="13" customFormat="1" ht="11.25">
      <c r="B313" s="220"/>
      <c r="C313" s="221"/>
      <c r="D313" s="222" t="s">
        <v>168</v>
      </c>
      <c r="E313" s="221"/>
      <c r="F313" s="224" t="s">
        <v>562</v>
      </c>
      <c r="G313" s="221"/>
      <c r="H313" s="225">
        <v>31.797999999999998</v>
      </c>
      <c r="I313" s="226"/>
      <c r="J313" s="221"/>
      <c r="K313" s="221"/>
      <c r="L313" s="227"/>
      <c r="M313" s="228"/>
      <c r="N313" s="229"/>
      <c r="O313" s="229"/>
      <c r="P313" s="229"/>
      <c r="Q313" s="229"/>
      <c r="R313" s="229"/>
      <c r="S313" s="229"/>
      <c r="T313" s="230"/>
      <c r="AT313" s="231" t="s">
        <v>168</v>
      </c>
      <c r="AU313" s="231" t="s">
        <v>132</v>
      </c>
      <c r="AV313" s="13" t="s">
        <v>132</v>
      </c>
      <c r="AW313" s="13" t="s">
        <v>4</v>
      </c>
      <c r="AX313" s="13" t="s">
        <v>86</v>
      </c>
      <c r="AY313" s="231" t="s">
        <v>154</v>
      </c>
    </row>
    <row r="314" spans="1:65" s="2" customFormat="1" ht="24.2" customHeight="1">
      <c r="A314" s="34"/>
      <c r="B314" s="35"/>
      <c r="C314" s="208" t="s">
        <v>563</v>
      </c>
      <c r="D314" s="208" t="s">
        <v>157</v>
      </c>
      <c r="E314" s="209" t="s">
        <v>564</v>
      </c>
      <c r="F314" s="210" t="s">
        <v>565</v>
      </c>
      <c r="G314" s="211" t="s">
        <v>166</v>
      </c>
      <c r="H314" s="212">
        <v>27.65</v>
      </c>
      <c r="I314" s="213"/>
      <c r="J314" s="214">
        <f>ROUND(I314*H314,2)</f>
        <v>0</v>
      </c>
      <c r="K314" s="210" t="s">
        <v>161</v>
      </c>
      <c r="L314" s="37"/>
      <c r="M314" s="215" t="s">
        <v>1</v>
      </c>
      <c r="N314" s="216" t="s">
        <v>44</v>
      </c>
      <c r="O314" s="71"/>
      <c r="P314" s="217">
        <f>O314*H314</f>
        <v>0</v>
      </c>
      <c r="Q314" s="217">
        <v>5.0000000000000002E-5</v>
      </c>
      <c r="R314" s="217">
        <f>Q314*H314</f>
        <v>1.3825E-3</v>
      </c>
      <c r="S314" s="217">
        <v>0</v>
      </c>
      <c r="T314" s="218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219" t="s">
        <v>236</v>
      </c>
      <c r="AT314" s="219" t="s">
        <v>157</v>
      </c>
      <c r="AU314" s="219" t="s">
        <v>132</v>
      </c>
      <c r="AY314" s="16" t="s">
        <v>154</v>
      </c>
      <c r="BE314" s="114">
        <f>IF(N314="základní",J314,0)</f>
        <v>0</v>
      </c>
      <c r="BF314" s="114">
        <f>IF(N314="snížená",J314,0)</f>
        <v>0</v>
      </c>
      <c r="BG314" s="114">
        <f>IF(N314="zákl. přenesená",J314,0)</f>
        <v>0</v>
      </c>
      <c r="BH314" s="114">
        <f>IF(N314="sníž. přenesená",J314,0)</f>
        <v>0</v>
      </c>
      <c r="BI314" s="114">
        <f>IF(N314="nulová",J314,0)</f>
        <v>0</v>
      </c>
      <c r="BJ314" s="16" t="s">
        <v>132</v>
      </c>
      <c r="BK314" s="114">
        <f>ROUND(I314*H314,2)</f>
        <v>0</v>
      </c>
      <c r="BL314" s="16" t="s">
        <v>236</v>
      </c>
      <c r="BM314" s="219" t="s">
        <v>566</v>
      </c>
    </row>
    <row r="315" spans="1:65" s="13" customFormat="1" ht="11.25">
      <c r="B315" s="220"/>
      <c r="C315" s="221"/>
      <c r="D315" s="222" t="s">
        <v>168</v>
      </c>
      <c r="E315" s="223" t="s">
        <v>1</v>
      </c>
      <c r="F315" s="224" t="s">
        <v>549</v>
      </c>
      <c r="G315" s="221"/>
      <c r="H315" s="225">
        <v>27.65</v>
      </c>
      <c r="I315" s="226"/>
      <c r="J315" s="221"/>
      <c r="K315" s="221"/>
      <c r="L315" s="227"/>
      <c r="M315" s="228"/>
      <c r="N315" s="229"/>
      <c r="O315" s="229"/>
      <c r="P315" s="229"/>
      <c r="Q315" s="229"/>
      <c r="R315" s="229"/>
      <c r="S315" s="229"/>
      <c r="T315" s="230"/>
      <c r="AT315" s="231" t="s">
        <v>168</v>
      </c>
      <c r="AU315" s="231" t="s">
        <v>132</v>
      </c>
      <c r="AV315" s="13" t="s">
        <v>132</v>
      </c>
      <c r="AW315" s="13" t="s">
        <v>32</v>
      </c>
      <c r="AX315" s="13" t="s">
        <v>86</v>
      </c>
      <c r="AY315" s="231" t="s">
        <v>154</v>
      </c>
    </row>
    <row r="316" spans="1:65" s="2" customFormat="1" ht="24.2" customHeight="1">
      <c r="A316" s="34"/>
      <c r="B316" s="35"/>
      <c r="C316" s="208" t="s">
        <v>567</v>
      </c>
      <c r="D316" s="208" t="s">
        <v>157</v>
      </c>
      <c r="E316" s="209" t="s">
        <v>568</v>
      </c>
      <c r="F316" s="210" t="s">
        <v>569</v>
      </c>
      <c r="G316" s="211" t="s">
        <v>322</v>
      </c>
      <c r="H316" s="243"/>
      <c r="I316" s="213"/>
      <c r="J316" s="214">
        <f>ROUND(I316*H316,2)</f>
        <v>0</v>
      </c>
      <c r="K316" s="210" t="s">
        <v>161</v>
      </c>
      <c r="L316" s="37"/>
      <c r="M316" s="215" t="s">
        <v>1</v>
      </c>
      <c r="N316" s="216" t="s">
        <v>44</v>
      </c>
      <c r="O316" s="71"/>
      <c r="P316" s="217">
        <f>O316*H316</f>
        <v>0</v>
      </c>
      <c r="Q316" s="217">
        <v>0</v>
      </c>
      <c r="R316" s="217">
        <f>Q316*H316</f>
        <v>0</v>
      </c>
      <c r="S316" s="217">
        <v>0</v>
      </c>
      <c r="T316" s="218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219" t="s">
        <v>236</v>
      </c>
      <c r="AT316" s="219" t="s">
        <v>157</v>
      </c>
      <c r="AU316" s="219" t="s">
        <v>132</v>
      </c>
      <c r="AY316" s="16" t="s">
        <v>154</v>
      </c>
      <c r="BE316" s="114">
        <f>IF(N316="základní",J316,0)</f>
        <v>0</v>
      </c>
      <c r="BF316" s="114">
        <f>IF(N316="snížená",J316,0)</f>
        <v>0</v>
      </c>
      <c r="BG316" s="114">
        <f>IF(N316="zákl. přenesená",J316,0)</f>
        <v>0</v>
      </c>
      <c r="BH316" s="114">
        <f>IF(N316="sníž. přenesená",J316,0)</f>
        <v>0</v>
      </c>
      <c r="BI316" s="114">
        <f>IF(N316="nulová",J316,0)</f>
        <v>0</v>
      </c>
      <c r="BJ316" s="16" t="s">
        <v>132</v>
      </c>
      <c r="BK316" s="114">
        <f>ROUND(I316*H316,2)</f>
        <v>0</v>
      </c>
      <c r="BL316" s="16" t="s">
        <v>236</v>
      </c>
      <c r="BM316" s="219" t="s">
        <v>570</v>
      </c>
    </row>
    <row r="317" spans="1:65" s="2" customFormat="1" ht="21.75" customHeight="1">
      <c r="A317" s="34"/>
      <c r="B317" s="35"/>
      <c r="C317" s="208" t="s">
        <v>571</v>
      </c>
      <c r="D317" s="208" t="s">
        <v>157</v>
      </c>
      <c r="E317" s="209" t="s">
        <v>572</v>
      </c>
      <c r="F317" s="210" t="s">
        <v>573</v>
      </c>
      <c r="G317" s="211" t="s">
        <v>172</v>
      </c>
      <c r="H317" s="212">
        <v>5</v>
      </c>
      <c r="I317" s="213"/>
      <c r="J317" s="214">
        <f>ROUND(I317*H317,2)</f>
        <v>0</v>
      </c>
      <c r="K317" s="210" t="s">
        <v>1</v>
      </c>
      <c r="L317" s="37"/>
      <c r="M317" s="215" t="s">
        <v>1</v>
      </c>
      <c r="N317" s="216" t="s">
        <v>44</v>
      </c>
      <c r="O317" s="71"/>
      <c r="P317" s="217">
        <f>O317*H317</f>
        <v>0</v>
      </c>
      <c r="Q317" s="217">
        <v>5.5000000000000003E-4</v>
      </c>
      <c r="R317" s="217">
        <f>Q317*H317</f>
        <v>2.7500000000000003E-3</v>
      </c>
      <c r="S317" s="217">
        <v>0</v>
      </c>
      <c r="T317" s="218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219" t="s">
        <v>236</v>
      </c>
      <c r="AT317" s="219" t="s">
        <v>157</v>
      </c>
      <c r="AU317" s="219" t="s">
        <v>132</v>
      </c>
      <c r="AY317" s="16" t="s">
        <v>154</v>
      </c>
      <c r="BE317" s="114">
        <f>IF(N317="základní",J317,0)</f>
        <v>0</v>
      </c>
      <c r="BF317" s="114">
        <f>IF(N317="snížená",J317,0)</f>
        <v>0</v>
      </c>
      <c r="BG317" s="114">
        <f>IF(N317="zákl. přenesená",J317,0)</f>
        <v>0</v>
      </c>
      <c r="BH317" s="114">
        <f>IF(N317="sníž. přenesená",J317,0)</f>
        <v>0</v>
      </c>
      <c r="BI317" s="114">
        <f>IF(N317="nulová",J317,0)</f>
        <v>0</v>
      </c>
      <c r="BJ317" s="16" t="s">
        <v>132</v>
      </c>
      <c r="BK317" s="114">
        <f>ROUND(I317*H317,2)</f>
        <v>0</v>
      </c>
      <c r="BL317" s="16" t="s">
        <v>236</v>
      </c>
      <c r="BM317" s="219" t="s">
        <v>574</v>
      </c>
    </row>
    <row r="318" spans="1:65" s="12" customFormat="1" ht="22.9" customHeight="1">
      <c r="B318" s="192"/>
      <c r="C318" s="193"/>
      <c r="D318" s="194" t="s">
        <v>77</v>
      </c>
      <c r="E318" s="206" t="s">
        <v>575</v>
      </c>
      <c r="F318" s="206" t="s">
        <v>576</v>
      </c>
      <c r="G318" s="193"/>
      <c r="H318" s="193"/>
      <c r="I318" s="196"/>
      <c r="J318" s="207">
        <f>BK318</f>
        <v>0</v>
      </c>
      <c r="K318" s="193"/>
      <c r="L318" s="198"/>
      <c r="M318" s="199"/>
      <c r="N318" s="200"/>
      <c r="O318" s="200"/>
      <c r="P318" s="201">
        <f>SUM(P319:P326)</f>
        <v>0</v>
      </c>
      <c r="Q318" s="200"/>
      <c r="R318" s="201">
        <f>SUM(R319:R326)</f>
        <v>2.6000000000000002E-2</v>
      </c>
      <c r="S318" s="200"/>
      <c r="T318" s="202">
        <f>SUM(T319:T326)</f>
        <v>0</v>
      </c>
      <c r="AR318" s="203" t="s">
        <v>132</v>
      </c>
      <c r="AT318" s="204" t="s">
        <v>77</v>
      </c>
      <c r="AU318" s="204" t="s">
        <v>86</v>
      </c>
      <c r="AY318" s="203" t="s">
        <v>154</v>
      </c>
      <c r="BK318" s="205">
        <f>SUM(BK319:BK326)</f>
        <v>0</v>
      </c>
    </row>
    <row r="319" spans="1:65" s="2" customFormat="1" ht="24.2" customHeight="1">
      <c r="A319" s="34"/>
      <c r="B319" s="35"/>
      <c r="C319" s="208" t="s">
        <v>577</v>
      </c>
      <c r="D319" s="208" t="s">
        <v>157</v>
      </c>
      <c r="E319" s="209" t="s">
        <v>578</v>
      </c>
      <c r="F319" s="210" t="s">
        <v>579</v>
      </c>
      <c r="G319" s="211" t="s">
        <v>166</v>
      </c>
      <c r="H319" s="212">
        <v>52</v>
      </c>
      <c r="I319" s="213"/>
      <c r="J319" s="214">
        <f>ROUND(I319*H319,2)</f>
        <v>0</v>
      </c>
      <c r="K319" s="210" t="s">
        <v>161</v>
      </c>
      <c r="L319" s="37"/>
      <c r="M319" s="215" t="s">
        <v>1</v>
      </c>
      <c r="N319" s="216" t="s">
        <v>44</v>
      </c>
      <c r="O319" s="71"/>
      <c r="P319" s="217">
        <f>O319*H319</f>
        <v>0</v>
      </c>
      <c r="Q319" s="217">
        <v>2.1000000000000001E-4</v>
      </c>
      <c r="R319" s="217">
        <f>Q319*H319</f>
        <v>1.0920000000000001E-2</v>
      </c>
      <c r="S319" s="217">
        <v>0</v>
      </c>
      <c r="T319" s="218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219" t="s">
        <v>236</v>
      </c>
      <c r="AT319" s="219" t="s">
        <v>157</v>
      </c>
      <c r="AU319" s="219" t="s">
        <v>132</v>
      </c>
      <c r="AY319" s="16" t="s">
        <v>154</v>
      </c>
      <c r="BE319" s="114">
        <f>IF(N319="základní",J319,0)</f>
        <v>0</v>
      </c>
      <c r="BF319" s="114">
        <f>IF(N319="snížená",J319,0)</f>
        <v>0</v>
      </c>
      <c r="BG319" s="114">
        <f>IF(N319="zákl. přenesená",J319,0)</f>
        <v>0</v>
      </c>
      <c r="BH319" s="114">
        <f>IF(N319="sníž. přenesená",J319,0)</f>
        <v>0</v>
      </c>
      <c r="BI319" s="114">
        <f>IF(N319="nulová",J319,0)</f>
        <v>0</v>
      </c>
      <c r="BJ319" s="16" t="s">
        <v>132</v>
      </c>
      <c r="BK319" s="114">
        <f>ROUND(I319*H319,2)</f>
        <v>0</v>
      </c>
      <c r="BL319" s="16" t="s">
        <v>236</v>
      </c>
      <c r="BM319" s="219" t="s">
        <v>580</v>
      </c>
    </row>
    <row r="320" spans="1:65" s="13" customFormat="1" ht="11.25">
      <c r="B320" s="220"/>
      <c r="C320" s="221"/>
      <c r="D320" s="222" t="s">
        <v>168</v>
      </c>
      <c r="E320" s="223" t="s">
        <v>1</v>
      </c>
      <c r="F320" s="224" t="s">
        <v>482</v>
      </c>
      <c r="G320" s="221"/>
      <c r="H320" s="225">
        <v>7.7</v>
      </c>
      <c r="I320" s="226"/>
      <c r="J320" s="221"/>
      <c r="K320" s="221"/>
      <c r="L320" s="227"/>
      <c r="M320" s="228"/>
      <c r="N320" s="229"/>
      <c r="O320" s="229"/>
      <c r="P320" s="229"/>
      <c r="Q320" s="229"/>
      <c r="R320" s="229"/>
      <c r="S320" s="229"/>
      <c r="T320" s="230"/>
      <c r="AT320" s="231" t="s">
        <v>168</v>
      </c>
      <c r="AU320" s="231" t="s">
        <v>132</v>
      </c>
      <c r="AV320" s="13" t="s">
        <v>132</v>
      </c>
      <c r="AW320" s="13" t="s">
        <v>32</v>
      </c>
      <c r="AX320" s="13" t="s">
        <v>78</v>
      </c>
      <c r="AY320" s="231" t="s">
        <v>154</v>
      </c>
    </row>
    <row r="321" spans="1:65" s="13" customFormat="1" ht="11.25">
      <c r="B321" s="220"/>
      <c r="C321" s="221"/>
      <c r="D321" s="222" t="s">
        <v>168</v>
      </c>
      <c r="E321" s="223" t="s">
        <v>1</v>
      </c>
      <c r="F321" s="224" t="s">
        <v>581</v>
      </c>
      <c r="G321" s="221"/>
      <c r="H321" s="225">
        <v>44.3</v>
      </c>
      <c r="I321" s="226"/>
      <c r="J321" s="221"/>
      <c r="K321" s="221"/>
      <c r="L321" s="227"/>
      <c r="M321" s="228"/>
      <c r="N321" s="229"/>
      <c r="O321" s="229"/>
      <c r="P321" s="229"/>
      <c r="Q321" s="229"/>
      <c r="R321" s="229"/>
      <c r="S321" s="229"/>
      <c r="T321" s="230"/>
      <c r="AT321" s="231" t="s">
        <v>168</v>
      </c>
      <c r="AU321" s="231" t="s">
        <v>132</v>
      </c>
      <c r="AV321" s="13" t="s">
        <v>132</v>
      </c>
      <c r="AW321" s="13" t="s">
        <v>32</v>
      </c>
      <c r="AX321" s="13" t="s">
        <v>78</v>
      </c>
      <c r="AY321" s="231" t="s">
        <v>154</v>
      </c>
    </row>
    <row r="322" spans="1:65" s="14" customFormat="1" ht="11.25">
      <c r="B322" s="232"/>
      <c r="C322" s="233"/>
      <c r="D322" s="222" t="s">
        <v>168</v>
      </c>
      <c r="E322" s="234" t="s">
        <v>1</v>
      </c>
      <c r="F322" s="235" t="s">
        <v>186</v>
      </c>
      <c r="G322" s="233"/>
      <c r="H322" s="236">
        <v>52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168</v>
      </c>
      <c r="AU322" s="242" t="s">
        <v>132</v>
      </c>
      <c r="AV322" s="14" t="s">
        <v>162</v>
      </c>
      <c r="AW322" s="14" t="s">
        <v>32</v>
      </c>
      <c r="AX322" s="14" t="s">
        <v>86</v>
      </c>
      <c r="AY322" s="242" t="s">
        <v>154</v>
      </c>
    </row>
    <row r="323" spans="1:65" s="2" customFormat="1" ht="24.2" customHeight="1">
      <c r="A323" s="34"/>
      <c r="B323" s="35"/>
      <c r="C323" s="208" t="s">
        <v>582</v>
      </c>
      <c r="D323" s="208" t="s">
        <v>157</v>
      </c>
      <c r="E323" s="209" t="s">
        <v>583</v>
      </c>
      <c r="F323" s="210" t="s">
        <v>584</v>
      </c>
      <c r="G323" s="211" t="s">
        <v>166</v>
      </c>
      <c r="H323" s="212">
        <v>52</v>
      </c>
      <c r="I323" s="213"/>
      <c r="J323" s="214">
        <f>ROUND(I323*H323,2)</f>
        <v>0</v>
      </c>
      <c r="K323" s="210" t="s">
        <v>161</v>
      </c>
      <c r="L323" s="37"/>
      <c r="M323" s="215" t="s">
        <v>1</v>
      </c>
      <c r="N323" s="216" t="s">
        <v>44</v>
      </c>
      <c r="O323" s="71"/>
      <c r="P323" s="217">
        <f>O323*H323</f>
        <v>0</v>
      </c>
      <c r="Q323" s="217">
        <v>2.9E-4</v>
      </c>
      <c r="R323" s="217">
        <f>Q323*H323</f>
        <v>1.508E-2</v>
      </c>
      <c r="S323" s="217">
        <v>0</v>
      </c>
      <c r="T323" s="218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219" t="s">
        <v>236</v>
      </c>
      <c r="AT323" s="219" t="s">
        <v>157</v>
      </c>
      <c r="AU323" s="219" t="s">
        <v>132</v>
      </c>
      <c r="AY323" s="16" t="s">
        <v>154</v>
      </c>
      <c r="BE323" s="114">
        <f>IF(N323="základní",J323,0)</f>
        <v>0</v>
      </c>
      <c r="BF323" s="114">
        <f>IF(N323="snížená",J323,0)</f>
        <v>0</v>
      </c>
      <c r="BG323" s="114">
        <f>IF(N323="zákl. přenesená",J323,0)</f>
        <v>0</v>
      </c>
      <c r="BH323" s="114">
        <f>IF(N323="sníž. přenesená",J323,0)</f>
        <v>0</v>
      </c>
      <c r="BI323" s="114">
        <f>IF(N323="nulová",J323,0)</f>
        <v>0</v>
      </c>
      <c r="BJ323" s="16" t="s">
        <v>132</v>
      </c>
      <c r="BK323" s="114">
        <f>ROUND(I323*H323,2)</f>
        <v>0</v>
      </c>
      <c r="BL323" s="16" t="s">
        <v>236</v>
      </c>
      <c r="BM323" s="219" t="s">
        <v>585</v>
      </c>
    </row>
    <row r="324" spans="1:65" s="13" customFormat="1" ht="11.25">
      <c r="B324" s="220"/>
      <c r="C324" s="221"/>
      <c r="D324" s="222" t="s">
        <v>168</v>
      </c>
      <c r="E324" s="223" t="s">
        <v>1</v>
      </c>
      <c r="F324" s="224" t="s">
        <v>482</v>
      </c>
      <c r="G324" s="221"/>
      <c r="H324" s="225">
        <v>7.7</v>
      </c>
      <c r="I324" s="226"/>
      <c r="J324" s="221"/>
      <c r="K324" s="221"/>
      <c r="L324" s="227"/>
      <c r="M324" s="228"/>
      <c r="N324" s="229"/>
      <c r="O324" s="229"/>
      <c r="P324" s="229"/>
      <c r="Q324" s="229"/>
      <c r="R324" s="229"/>
      <c r="S324" s="229"/>
      <c r="T324" s="230"/>
      <c r="AT324" s="231" t="s">
        <v>168</v>
      </c>
      <c r="AU324" s="231" t="s">
        <v>132</v>
      </c>
      <c r="AV324" s="13" t="s">
        <v>132</v>
      </c>
      <c r="AW324" s="13" t="s">
        <v>32</v>
      </c>
      <c r="AX324" s="13" t="s">
        <v>78</v>
      </c>
      <c r="AY324" s="231" t="s">
        <v>154</v>
      </c>
    </row>
    <row r="325" spans="1:65" s="13" customFormat="1" ht="11.25">
      <c r="B325" s="220"/>
      <c r="C325" s="221"/>
      <c r="D325" s="222" t="s">
        <v>168</v>
      </c>
      <c r="E325" s="223" t="s">
        <v>1</v>
      </c>
      <c r="F325" s="224" t="s">
        <v>581</v>
      </c>
      <c r="G325" s="221"/>
      <c r="H325" s="225">
        <v>44.3</v>
      </c>
      <c r="I325" s="226"/>
      <c r="J325" s="221"/>
      <c r="K325" s="221"/>
      <c r="L325" s="227"/>
      <c r="M325" s="228"/>
      <c r="N325" s="229"/>
      <c r="O325" s="229"/>
      <c r="P325" s="229"/>
      <c r="Q325" s="229"/>
      <c r="R325" s="229"/>
      <c r="S325" s="229"/>
      <c r="T325" s="230"/>
      <c r="AT325" s="231" t="s">
        <v>168</v>
      </c>
      <c r="AU325" s="231" t="s">
        <v>132</v>
      </c>
      <c r="AV325" s="13" t="s">
        <v>132</v>
      </c>
      <c r="AW325" s="13" t="s">
        <v>32</v>
      </c>
      <c r="AX325" s="13" t="s">
        <v>78</v>
      </c>
      <c r="AY325" s="231" t="s">
        <v>154</v>
      </c>
    </row>
    <row r="326" spans="1:65" s="14" customFormat="1" ht="11.25">
      <c r="B326" s="232"/>
      <c r="C326" s="233"/>
      <c r="D326" s="222" t="s">
        <v>168</v>
      </c>
      <c r="E326" s="234" t="s">
        <v>1</v>
      </c>
      <c r="F326" s="235" t="s">
        <v>186</v>
      </c>
      <c r="G326" s="233"/>
      <c r="H326" s="236">
        <v>52</v>
      </c>
      <c r="I326" s="237"/>
      <c r="J326" s="233"/>
      <c r="K326" s="233"/>
      <c r="L326" s="238"/>
      <c r="M326" s="239"/>
      <c r="N326" s="240"/>
      <c r="O326" s="240"/>
      <c r="P326" s="240"/>
      <c r="Q326" s="240"/>
      <c r="R326" s="240"/>
      <c r="S326" s="240"/>
      <c r="T326" s="241"/>
      <c r="AT326" s="242" t="s">
        <v>168</v>
      </c>
      <c r="AU326" s="242" t="s">
        <v>132</v>
      </c>
      <c r="AV326" s="14" t="s">
        <v>162</v>
      </c>
      <c r="AW326" s="14" t="s">
        <v>32</v>
      </c>
      <c r="AX326" s="14" t="s">
        <v>86</v>
      </c>
      <c r="AY326" s="242" t="s">
        <v>154</v>
      </c>
    </row>
    <row r="327" spans="1:65" s="12" customFormat="1" ht="25.9" customHeight="1">
      <c r="B327" s="192"/>
      <c r="C327" s="193"/>
      <c r="D327" s="194" t="s">
        <v>77</v>
      </c>
      <c r="E327" s="195" t="s">
        <v>350</v>
      </c>
      <c r="F327" s="195" t="s">
        <v>586</v>
      </c>
      <c r="G327" s="193"/>
      <c r="H327" s="193"/>
      <c r="I327" s="196"/>
      <c r="J327" s="197">
        <f>BK327</f>
        <v>0</v>
      </c>
      <c r="K327" s="193"/>
      <c r="L327" s="198"/>
      <c r="M327" s="199"/>
      <c r="N327" s="200"/>
      <c r="O327" s="200"/>
      <c r="P327" s="201">
        <f>P328</f>
        <v>0</v>
      </c>
      <c r="Q327" s="200"/>
      <c r="R327" s="201">
        <f>R328</f>
        <v>0</v>
      </c>
      <c r="S327" s="200"/>
      <c r="T327" s="202">
        <f>T328</f>
        <v>0</v>
      </c>
      <c r="AR327" s="203" t="s">
        <v>155</v>
      </c>
      <c r="AT327" s="204" t="s">
        <v>77</v>
      </c>
      <c r="AU327" s="204" t="s">
        <v>78</v>
      </c>
      <c r="AY327" s="203" t="s">
        <v>154</v>
      </c>
      <c r="BK327" s="205">
        <f>BK328</f>
        <v>0</v>
      </c>
    </row>
    <row r="328" spans="1:65" s="12" customFormat="1" ht="22.9" customHeight="1">
      <c r="B328" s="192"/>
      <c r="C328" s="193"/>
      <c r="D328" s="194" t="s">
        <v>77</v>
      </c>
      <c r="E328" s="206" t="s">
        <v>587</v>
      </c>
      <c r="F328" s="206" t="s">
        <v>588</v>
      </c>
      <c r="G328" s="193"/>
      <c r="H328" s="193"/>
      <c r="I328" s="196"/>
      <c r="J328" s="207">
        <f>BK328</f>
        <v>0</v>
      </c>
      <c r="K328" s="193"/>
      <c r="L328" s="198"/>
      <c r="M328" s="199"/>
      <c r="N328" s="200"/>
      <c r="O328" s="200"/>
      <c r="P328" s="201">
        <f>P329</f>
        <v>0</v>
      </c>
      <c r="Q328" s="200"/>
      <c r="R328" s="201">
        <f>R329</f>
        <v>0</v>
      </c>
      <c r="S328" s="200"/>
      <c r="T328" s="202">
        <f>T329</f>
        <v>0</v>
      </c>
      <c r="AR328" s="203" t="s">
        <v>155</v>
      </c>
      <c r="AT328" s="204" t="s">
        <v>77</v>
      </c>
      <c r="AU328" s="204" t="s">
        <v>86</v>
      </c>
      <c r="AY328" s="203" t="s">
        <v>154</v>
      </c>
      <c r="BK328" s="205">
        <f>BK329</f>
        <v>0</v>
      </c>
    </row>
    <row r="329" spans="1:65" s="2" customFormat="1" ht="49.15" customHeight="1">
      <c r="A329" s="34"/>
      <c r="B329" s="35"/>
      <c r="C329" s="208" t="s">
        <v>589</v>
      </c>
      <c r="D329" s="208" t="s">
        <v>157</v>
      </c>
      <c r="E329" s="209" t="s">
        <v>590</v>
      </c>
      <c r="F329" s="210" t="s">
        <v>591</v>
      </c>
      <c r="G329" s="211" t="s">
        <v>341</v>
      </c>
      <c r="H329" s="212">
        <v>1</v>
      </c>
      <c r="I329" s="213"/>
      <c r="J329" s="214">
        <f>ROUND(I329*H329,2)</f>
        <v>0</v>
      </c>
      <c r="K329" s="210" t="s">
        <v>1</v>
      </c>
      <c r="L329" s="37"/>
      <c r="M329" s="215" t="s">
        <v>1</v>
      </c>
      <c r="N329" s="216" t="s">
        <v>44</v>
      </c>
      <c r="O329" s="71"/>
      <c r="P329" s="217">
        <f>O329*H329</f>
        <v>0</v>
      </c>
      <c r="Q329" s="217">
        <v>0</v>
      </c>
      <c r="R329" s="217">
        <f>Q329*H329</f>
        <v>0</v>
      </c>
      <c r="S329" s="217">
        <v>0</v>
      </c>
      <c r="T329" s="218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19" t="s">
        <v>452</v>
      </c>
      <c r="AT329" s="219" t="s">
        <v>157</v>
      </c>
      <c r="AU329" s="219" t="s">
        <v>132</v>
      </c>
      <c r="AY329" s="16" t="s">
        <v>154</v>
      </c>
      <c r="BE329" s="114">
        <f>IF(N329="základní",J329,0)</f>
        <v>0</v>
      </c>
      <c r="BF329" s="114">
        <f>IF(N329="snížená",J329,0)</f>
        <v>0</v>
      </c>
      <c r="BG329" s="114">
        <f>IF(N329="zákl. přenesená",J329,0)</f>
        <v>0</v>
      </c>
      <c r="BH329" s="114">
        <f>IF(N329="sníž. přenesená",J329,0)</f>
        <v>0</v>
      </c>
      <c r="BI329" s="114">
        <f>IF(N329="nulová",J329,0)</f>
        <v>0</v>
      </c>
      <c r="BJ329" s="16" t="s">
        <v>132</v>
      </c>
      <c r="BK329" s="114">
        <f>ROUND(I329*H329,2)</f>
        <v>0</v>
      </c>
      <c r="BL329" s="16" t="s">
        <v>452</v>
      </c>
      <c r="BM329" s="219" t="s">
        <v>592</v>
      </c>
    </row>
    <row r="330" spans="1:65" s="12" customFormat="1" ht="25.9" customHeight="1">
      <c r="B330" s="192"/>
      <c r="C330" s="193"/>
      <c r="D330" s="194" t="s">
        <v>77</v>
      </c>
      <c r="E330" s="195" t="s">
        <v>593</v>
      </c>
      <c r="F330" s="195" t="s">
        <v>594</v>
      </c>
      <c r="G330" s="193"/>
      <c r="H330" s="193"/>
      <c r="I330" s="196"/>
      <c r="J330" s="197">
        <f>BK330</f>
        <v>0</v>
      </c>
      <c r="K330" s="193"/>
      <c r="L330" s="198"/>
      <c r="M330" s="199"/>
      <c r="N330" s="200"/>
      <c r="O330" s="200"/>
      <c r="P330" s="201">
        <f>SUM(P331:P332)</f>
        <v>0</v>
      </c>
      <c r="Q330" s="200"/>
      <c r="R330" s="201">
        <f>SUM(R331:R332)</f>
        <v>0</v>
      </c>
      <c r="S330" s="200"/>
      <c r="T330" s="202">
        <f>SUM(T331:T332)</f>
        <v>0</v>
      </c>
      <c r="AR330" s="203" t="s">
        <v>180</v>
      </c>
      <c r="AT330" s="204" t="s">
        <v>77</v>
      </c>
      <c r="AU330" s="204" t="s">
        <v>78</v>
      </c>
      <c r="AY330" s="203" t="s">
        <v>154</v>
      </c>
      <c r="BK330" s="205">
        <f>SUM(BK331:BK332)</f>
        <v>0</v>
      </c>
    </row>
    <row r="331" spans="1:65" s="2" customFormat="1" ht="16.5" customHeight="1">
      <c r="A331" s="34"/>
      <c r="B331" s="35"/>
      <c r="C331" s="208" t="s">
        <v>595</v>
      </c>
      <c r="D331" s="208" t="s">
        <v>157</v>
      </c>
      <c r="E331" s="209" t="s">
        <v>596</v>
      </c>
      <c r="F331" s="210" t="s">
        <v>597</v>
      </c>
      <c r="G331" s="211" t="s">
        <v>341</v>
      </c>
      <c r="H331" s="212">
        <v>1</v>
      </c>
      <c r="I331" s="213"/>
      <c r="J331" s="214">
        <f>ROUND(I331*H331,2)</f>
        <v>0</v>
      </c>
      <c r="K331" s="210" t="s">
        <v>1</v>
      </c>
      <c r="L331" s="37"/>
      <c r="M331" s="215" t="s">
        <v>1</v>
      </c>
      <c r="N331" s="216" t="s">
        <v>44</v>
      </c>
      <c r="O331" s="71"/>
      <c r="P331" s="217">
        <f>O331*H331</f>
        <v>0</v>
      </c>
      <c r="Q331" s="217">
        <v>0</v>
      </c>
      <c r="R331" s="217">
        <f>Q331*H331</f>
        <v>0</v>
      </c>
      <c r="S331" s="217">
        <v>0</v>
      </c>
      <c r="T331" s="218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219" t="s">
        <v>598</v>
      </c>
      <c r="AT331" s="219" t="s">
        <v>157</v>
      </c>
      <c r="AU331" s="219" t="s">
        <v>86</v>
      </c>
      <c r="AY331" s="16" t="s">
        <v>154</v>
      </c>
      <c r="BE331" s="114">
        <f>IF(N331="základní",J331,0)</f>
        <v>0</v>
      </c>
      <c r="BF331" s="114">
        <f>IF(N331="snížená",J331,0)</f>
        <v>0</v>
      </c>
      <c r="BG331" s="114">
        <f>IF(N331="zákl. přenesená",J331,0)</f>
        <v>0</v>
      </c>
      <c r="BH331" s="114">
        <f>IF(N331="sníž. přenesená",J331,0)</f>
        <v>0</v>
      </c>
      <c r="BI331" s="114">
        <f>IF(N331="nulová",J331,0)</f>
        <v>0</v>
      </c>
      <c r="BJ331" s="16" t="s">
        <v>132</v>
      </c>
      <c r="BK331" s="114">
        <f>ROUND(I331*H331,2)</f>
        <v>0</v>
      </c>
      <c r="BL331" s="16" t="s">
        <v>598</v>
      </c>
      <c r="BM331" s="219" t="s">
        <v>599</v>
      </c>
    </row>
    <row r="332" spans="1:65" s="2" customFormat="1" ht="87.75">
      <c r="A332" s="34"/>
      <c r="B332" s="35"/>
      <c r="C332" s="36"/>
      <c r="D332" s="222" t="s">
        <v>406</v>
      </c>
      <c r="E332" s="36"/>
      <c r="F332" s="254" t="s">
        <v>600</v>
      </c>
      <c r="G332" s="36"/>
      <c r="H332" s="36"/>
      <c r="I332" s="178"/>
      <c r="J332" s="36"/>
      <c r="K332" s="36"/>
      <c r="L332" s="37"/>
      <c r="M332" s="255"/>
      <c r="N332" s="256"/>
      <c r="O332" s="71"/>
      <c r="P332" s="71"/>
      <c r="Q332" s="71"/>
      <c r="R332" s="71"/>
      <c r="S332" s="71"/>
      <c r="T332" s="72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T332" s="16" t="s">
        <v>406</v>
      </c>
      <c r="AU332" s="16" t="s">
        <v>86</v>
      </c>
    </row>
    <row r="333" spans="1:65" s="12" customFormat="1" ht="25.9" customHeight="1">
      <c r="B333" s="192"/>
      <c r="C333" s="193"/>
      <c r="D333" s="194" t="s">
        <v>77</v>
      </c>
      <c r="E333" s="195" t="s">
        <v>601</v>
      </c>
      <c r="F333" s="195" t="s">
        <v>130</v>
      </c>
      <c r="G333" s="193"/>
      <c r="H333" s="193"/>
      <c r="I333" s="196"/>
      <c r="J333" s="197">
        <f>BK333</f>
        <v>0</v>
      </c>
      <c r="K333" s="193"/>
      <c r="L333" s="198"/>
      <c r="M333" s="199"/>
      <c r="N333" s="200"/>
      <c r="O333" s="200"/>
      <c r="P333" s="201">
        <f>SUM(P334:P337)</f>
        <v>0</v>
      </c>
      <c r="Q333" s="200"/>
      <c r="R333" s="201">
        <f>SUM(R334:R337)</f>
        <v>0</v>
      </c>
      <c r="S333" s="200"/>
      <c r="T333" s="202">
        <f>SUM(T334:T337)</f>
        <v>0</v>
      </c>
      <c r="AR333" s="203" t="s">
        <v>180</v>
      </c>
      <c r="AT333" s="204" t="s">
        <v>77</v>
      </c>
      <c r="AU333" s="204" t="s">
        <v>78</v>
      </c>
      <c r="AY333" s="203" t="s">
        <v>154</v>
      </c>
      <c r="BK333" s="205">
        <f>SUM(BK334:BK337)</f>
        <v>0</v>
      </c>
    </row>
    <row r="334" spans="1:65" s="2" customFormat="1" ht="16.5" customHeight="1">
      <c r="A334" s="34"/>
      <c r="B334" s="35"/>
      <c r="C334" s="208" t="s">
        <v>602</v>
      </c>
      <c r="D334" s="208" t="s">
        <v>157</v>
      </c>
      <c r="E334" s="209" t="s">
        <v>603</v>
      </c>
      <c r="F334" s="210" t="s">
        <v>604</v>
      </c>
      <c r="G334" s="211" t="s">
        <v>341</v>
      </c>
      <c r="H334" s="212">
        <v>1</v>
      </c>
      <c r="I334" s="213"/>
      <c r="J334" s="214">
        <f>ROUND(I334*H334,2)</f>
        <v>0</v>
      </c>
      <c r="K334" s="210" t="s">
        <v>1</v>
      </c>
      <c r="L334" s="37"/>
      <c r="M334" s="215" t="s">
        <v>1</v>
      </c>
      <c r="N334" s="216" t="s">
        <v>44</v>
      </c>
      <c r="O334" s="71"/>
      <c r="P334" s="217">
        <f>O334*H334</f>
        <v>0</v>
      </c>
      <c r="Q334" s="217">
        <v>0</v>
      </c>
      <c r="R334" s="217">
        <f>Q334*H334</f>
        <v>0</v>
      </c>
      <c r="S334" s="217">
        <v>0</v>
      </c>
      <c r="T334" s="218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219" t="s">
        <v>598</v>
      </c>
      <c r="AT334" s="219" t="s">
        <v>157</v>
      </c>
      <c r="AU334" s="219" t="s">
        <v>86</v>
      </c>
      <c r="AY334" s="16" t="s">
        <v>154</v>
      </c>
      <c r="BE334" s="114">
        <f>IF(N334="základní",J334,0)</f>
        <v>0</v>
      </c>
      <c r="BF334" s="114">
        <f>IF(N334="snížená",J334,0)</f>
        <v>0</v>
      </c>
      <c r="BG334" s="114">
        <f>IF(N334="zákl. přenesená",J334,0)</f>
        <v>0</v>
      </c>
      <c r="BH334" s="114">
        <f>IF(N334="sníž. přenesená",J334,0)</f>
        <v>0</v>
      </c>
      <c r="BI334" s="114">
        <f>IF(N334="nulová",J334,0)</f>
        <v>0</v>
      </c>
      <c r="BJ334" s="16" t="s">
        <v>132</v>
      </c>
      <c r="BK334" s="114">
        <f>ROUND(I334*H334,2)</f>
        <v>0</v>
      </c>
      <c r="BL334" s="16" t="s">
        <v>598</v>
      </c>
      <c r="BM334" s="219" t="s">
        <v>605</v>
      </c>
    </row>
    <row r="335" spans="1:65" s="2" customFormat="1" ht="214.5">
      <c r="A335" s="34"/>
      <c r="B335" s="35"/>
      <c r="C335" s="36"/>
      <c r="D335" s="222" t="s">
        <v>406</v>
      </c>
      <c r="E335" s="36"/>
      <c r="F335" s="254" t="s">
        <v>606</v>
      </c>
      <c r="G335" s="36"/>
      <c r="H335" s="36"/>
      <c r="I335" s="178"/>
      <c r="J335" s="36"/>
      <c r="K335" s="36"/>
      <c r="L335" s="37"/>
      <c r="M335" s="255"/>
      <c r="N335" s="256"/>
      <c r="O335" s="71"/>
      <c r="P335" s="71"/>
      <c r="Q335" s="71"/>
      <c r="R335" s="71"/>
      <c r="S335" s="71"/>
      <c r="T335" s="72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T335" s="16" t="s">
        <v>406</v>
      </c>
      <c r="AU335" s="16" t="s">
        <v>86</v>
      </c>
    </row>
    <row r="336" spans="1:65" s="2" customFormat="1" ht="16.5" customHeight="1">
      <c r="A336" s="34"/>
      <c r="B336" s="35"/>
      <c r="C336" s="208" t="s">
        <v>607</v>
      </c>
      <c r="D336" s="208" t="s">
        <v>157</v>
      </c>
      <c r="E336" s="209" t="s">
        <v>608</v>
      </c>
      <c r="F336" s="210" t="s">
        <v>609</v>
      </c>
      <c r="G336" s="211" t="s">
        <v>160</v>
      </c>
      <c r="H336" s="212">
        <v>1</v>
      </c>
      <c r="I336" s="213"/>
      <c r="J336" s="214">
        <f>ROUND(I336*H336,2)</f>
        <v>0</v>
      </c>
      <c r="K336" s="210" t="s">
        <v>1</v>
      </c>
      <c r="L336" s="37"/>
      <c r="M336" s="215" t="s">
        <v>1</v>
      </c>
      <c r="N336" s="216" t="s">
        <v>43</v>
      </c>
      <c r="O336" s="71"/>
      <c r="P336" s="217">
        <f>O336*H336</f>
        <v>0</v>
      </c>
      <c r="Q336" s="217">
        <v>0</v>
      </c>
      <c r="R336" s="217">
        <f>Q336*H336</f>
        <v>0</v>
      </c>
      <c r="S336" s="217">
        <v>0</v>
      </c>
      <c r="T336" s="218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219" t="s">
        <v>598</v>
      </c>
      <c r="AT336" s="219" t="s">
        <v>157</v>
      </c>
      <c r="AU336" s="219" t="s">
        <v>86</v>
      </c>
      <c r="AY336" s="16" t="s">
        <v>154</v>
      </c>
      <c r="BE336" s="114">
        <f>IF(N336="základní",J336,0)</f>
        <v>0</v>
      </c>
      <c r="BF336" s="114">
        <f>IF(N336="snížená",J336,0)</f>
        <v>0</v>
      </c>
      <c r="BG336" s="114">
        <f>IF(N336="zákl. přenesená",J336,0)</f>
        <v>0</v>
      </c>
      <c r="BH336" s="114">
        <f>IF(N336="sníž. přenesená",J336,0)</f>
        <v>0</v>
      </c>
      <c r="BI336" s="114">
        <f>IF(N336="nulová",J336,0)</f>
        <v>0</v>
      </c>
      <c r="BJ336" s="16" t="s">
        <v>86</v>
      </c>
      <c r="BK336" s="114">
        <f>ROUND(I336*H336,2)</f>
        <v>0</v>
      </c>
      <c r="BL336" s="16" t="s">
        <v>598</v>
      </c>
      <c r="BM336" s="219" t="s">
        <v>610</v>
      </c>
    </row>
    <row r="337" spans="1:47" s="2" customFormat="1" ht="29.25">
      <c r="A337" s="34"/>
      <c r="B337" s="35"/>
      <c r="C337" s="36"/>
      <c r="D337" s="222" t="s">
        <v>406</v>
      </c>
      <c r="E337" s="36"/>
      <c r="F337" s="254" t="s">
        <v>611</v>
      </c>
      <c r="G337" s="36"/>
      <c r="H337" s="36"/>
      <c r="I337" s="178"/>
      <c r="J337" s="36"/>
      <c r="K337" s="36"/>
      <c r="L337" s="37"/>
      <c r="M337" s="257"/>
      <c r="N337" s="258"/>
      <c r="O337" s="259"/>
      <c r="P337" s="259"/>
      <c r="Q337" s="259"/>
      <c r="R337" s="259"/>
      <c r="S337" s="259"/>
      <c r="T337" s="260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6" t="s">
        <v>406</v>
      </c>
      <c r="AU337" s="16" t="s">
        <v>86</v>
      </c>
    </row>
    <row r="338" spans="1:47" s="2" customFormat="1" ht="6.95" customHeight="1">
      <c r="A338" s="34"/>
      <c r="B338" s="54"/>
      <c r="C338" s="55"/>
      <c r="D338" s="55"/>
      <c r="E338" s="55"/>
      <c r="F338" s="55"/>
      <c r="G338" s="55"/>
      <c r="H338" s="55"/>
      <c r="I338" s="55"/>
      <c r="J338" s="55"/>
      <c r="K338" s="55"/>
      <c r="L338" s="37"/>
      <c r="M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</row>
  </sheetData>
  <sheetProtection algorithmName="SHA-512" hashValue="F8h4AN6VKve6KnT/ZV0JAx4mj/tAh35/JtunzJsYHN3hELbFBOiFPo7LJHxRFacde8jvi1Ix+Aek/hs+zbzOJA==" saltValue="K8/w7IGzz230VyvIwW6l1m4ZLn/TsDdkq7IzMuw6X5nw72bDfM7cGFXq6BZhz7GF6niSQjFsjOy2HSlq97DtHw==" spinCount="100000" sheet="1" objects="1" scenarios="1" formatColumns="0" formatRows="0" autoFilter="0"/>
  <autoFilter ref="C145:K337"/>
  <mergeCells count="14">
    <mergeCell ref="D124:F124"/>
    <mergeCell ref="E136:H136"/>
    <mergeCell ref="E138:H138"/>
    <mergeCell ref="L2:V2"/>
    <mergeCell ref="E87:H87"/>
    <mergeCell ref="D120:F120"/>
    <mergeCell ref="D121:F121"/>
    <mergeCell ref="D122:F122"/>
    <mergeCell ref="D123:F12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6" t="s">
        <v>90</v>
      </c>
    </row>
    <row r="3" spans="1:46" s="1" customFormat="1" ht="6.95" customHeight="1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9"/>
      <c r="AT3" s="16" t="s">
        <v>86</v>
      </c>
    </row>
    <row r="4" spans="1:46" s="1" customFormat="1" ht="24.95" customHeight="1">
      <c r="B4" s="19"/>
      <c r="D4" s="123" t="s">
        <v>100</v>
      </c>
      <c r="L4" s="19"/>
      <c r="M4" s="124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25" t="s">
        <v>16</v>
      </c>
      <c r="L6" s="19"/>
    </row>
    <row r="7" spans="1:46" s="1" customFormat="1" ht="16.5" customHeight="1">
      <c r="B7" s="19"/>
      <c r="E7" s="308" t="str">
        <f>'Rekapitulace stavby'!K6</f>
        <v>Oprava koupelny Přímá 2, 4 Hlučín</v>
      </c>
      <c r="F7" s="309"/>
      <c r="G7" s="309"/>
      <c r="H7" s="309"/>
      <c r="L7" s="19"/>
    </row>
    <row r="8" spans="1:46" s="2" customFormat="1" ht="12" customHeight="1">
      <c r="A8" s="34"/>
      <c r="B8" s="37"/>
      <c r="C8" s="34"/>
      <c r="D8" s="125" t="s">
        <v>101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7"/>
      <c r="C9" s="34"/>
      <c r="D9" s="34"/>
      <c r="E9" s="310" t="s">
        <v>612</v>
      </c>
      <c r="F9" s="311"/>
      <c r="G9" s="311"/>
      <c r="H9" s="31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7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7"/>
      <c r="C11" s="34"/>
      <c r="D11" s="125" t="s">
        <v>18</v>
      </c>
      <c r="E11" s="34"/>
      <c r="F11" s="126" t="s">
        <v>1</v>
      </c>
      <c r="G11" s="34"/>
      <c r="H11" s="34"/>
      <c r="I11" s="125" t="s">
        <v>19</v>
      </c>
      <c r="J11" s="126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7"/>
      <c r="C12" s="34"/>
      <c r="D12" s="125" t="s">
        <v>20</v>
      </c>
      <c r="E12" s="34"/>
      <c r="F12" s="126" t="s">
        <v>21</v>
      </c>
      <c r="G12" s="34"/>
      <c r="H12" s="34"/>
      <c r="I12" s="125" t="s">
        <v>22</v>
      </c>
      <c r="J12" s="127" t="str">
        <f>'Rekapitulace stavby'!AN8</f>
        <v>23. 7. 2022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7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7"/>
      <c r="C14" s="34"/>
      <c r="D14" s="125" t="s">
        <v>24</v>
      </c>
      <c r="E14" s="34"/>
      <c r="F14" s="34"/>
      <c r="G14" s="34"/>
      <c r="H14" s="34"/>
      <c r="I14" s="125" t="s">
        <v>25</v>
      </c>
      <c r="J14" s="126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7"/>
      <c r="C15" s="34"/>
      <c r="D15" s="34"/>
      <c r="E15" s="126" t="s">
        <v>26</v>
      </c>
      <c r="F15" s="34"/>
      <c r="G15" s="34"/>
      <c r="H15" s="34"/>
      <c r="I15" s="125" t="s">
        <v>27</v>
      </c>
      <c r="J15" s="126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7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7"/>
      <c r="C17" s="34"/>
      <c r="D17" s="125" t="s">
        <v>28</v>
      </c>
      <c r="E17" s="34"/>
      <c r="F17" s="34"/>
      <c r="G17" s="34"/>
      <c r="H17" s="34"/>
      <c r="I17" s="125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7"/>
      <c r="C18" s="34"/>
      <c r="D18" s="34"/>
      <c r="E18" s="312" t="str">
        <f>'Rekapitulace stavby'!E14</f>
        <v>Vyplň údaj</v>
      </c>
      <c r="F18" s="313"/>
      <c r="G18" s="313"/>
      <c r="H18" s="313"/>
      <c r="I18" s="125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7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7"/>
      <c r="C20" s="34"/>
      <c r="D20" s="125" t="s">
        <v>30</v>
      </c>
      <c r="E20" s="34"/>
      <c r="F20" s="34"/>
      <c r="G20" s="34"/>
      <c r="H20" s="34"/>
      <c r="I20" s="125" t="s">
        <v>25</v>
      </c>
      <c r="J20" s="126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7"/>
      <c r="C21" s="34"/>
      <c r="D21" s="34"/>
      <c r="E21" s="126" t="s">
        <v>31</v>
      </c>
      <c r="F21" s="34"/>
      <c r="G21" s="34"/>
      <c r="H21" s="34"/>
      <c r="I21" s="125" t="s">
        <v>27</v>
      </c>
      <c r="J21" s="126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7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7"/>
      <c r="C23" s="34"/>
      <c r="D23" s="125" t="s">
        <v>33</v>
      </c>
      <c r="E23" s="34"/>
      <c r="F23" s="34"/>
      <c r="G23" s="34"/>
      <c r="H23" s="34"/>
      <c r="I23" s="125" t="s">
        <v>25</v>
      </c>
      <c r="J23" s="126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7"/>
      <c r="C24" s="34"/>
      <c r="D24" s="34"/>
      <c r="E24" s="126" t="s">
        <v>34</v>
      </c>
      <c r="F24" s="34"/>
      <c r="G24" s="34"/>
      <c r="H24" s="34"/>
      <c r="I24" s="125" t="s">
        <v>27</v>
      </c>
      <c r="J24" s="126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7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7"/>
      <c r="C26" s="34"/>
      <c r="D26" s="125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28"/>
      <c r="B27" s="129"/>
      <c r="C27" s="128"/>
      <c r="D27" s="128"/>
      <c r="E27" s="314" t="s">
        <v>1</v>
      </c>
      <c r="F27" s="314"/>
      <c r="G27" s="314"/>
      <c r="H27" s="314"/>
      <c r="I27" s="128"/>
      <c r="J27" s="128"/>
      <c r="K27" s="128"/>
      <c r="L27" s="130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</row>
    <row r="28" spans="1:31" s="2" customFormat="1" ht="6.95" customHeight="1">
      <c r="A28" s="34"/>
      <c r="B28" s="37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7"/>
      <c r="C29" s="34"/>
      <c r="D29" s="131"/>
      <c r="E29" s="131"/>
      <c r="F29" s="131"/>
      <c r="G29" s="131"/>
      <c r="H29" s="131"/>
      <c r="I29" s="131"/>
      <c r="J29" s="131"/>
      <c r="K29" s="131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7"/>
      <c r="C30" s="34"/>
      <c r="D30" s="126" t="s">
        <v>103</v>
      </c>
      <c r="E30" s="34"/>
      <c r="F30" s="34"/>
      <c r="G30" s="34"/>
      <c r="H30" s="34"/>
      <c r="I30" s="34"/>
      <c r="J30" s="132">
        <f>J96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7"/>
      <c r="C31" s="34"/>
      <c r="D31" s="133" t="s">
        <v>94</v>
      </c>
      <c r="E31" s="34"/>
      <c r="F31" s="34"/>
      <c r="G31" s="34"/>
      <c r="H31" s="34"/>
      <c r="I31" s="34"/>
      <c r="J31" s="132">
        <f>J119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25.35" customHeight="1">
      <c r="A32" s="34"/>
      <c r="B32" s="37"/>
      <c r="C32" s="34"/>
      <c r="D32" s="134" t="s">
        <v>38</v>
      </c>
      <c r="E32" s="34"/>
      <c r="F32" s="34"/>
      <c r="G32" s="34"/>
      <c r="H32" s="34"/>
      <c r="I32" s="34"/>
      <c r="J32" s="135">
        <f>ROUND(J30 + J31,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6.95" customHeight="1">
      <c r="A33" s="34"/>
      <c r="B33" s="37"/>
      <c r="C33" s="34"/>
      <c r="D33" s="131"/>
      <c r="E33" s="131"/>
      <c r="F33" s="131"/>
      <c r="G33" s="131"/>
      <c r="H33" s="131"/>
      <c r="I33" s="131"/>
      <c r="J33" s="131"/>
      <c r="K33" s="131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7"/>
      <c r="C34" s="34"/>
      <c r="D34" s="34"/>
      <c r="E34" s="34"/>
      <c r="F34" s="136" t="s">
        <v>40</v>
      </c>
      <c r="G34" s="34"/>
      <c r="H34" s="34"/>
      <c r="I34" s="136" t="s">
        <v>39</v>
      </c>
      <c r="J34" s="136" t="s">
        <v>41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customHeight="1">
      <c r="A35" s="34"/>
      <c r="B35" s="37"/>
      <c r="C35" s="34"/>
      <c r="D35" s="137" t="s">
        <v>42</v>
      </c>
      <c r="E35" s="125" t="s">
        <v>43</v>
      </c>
      <c r="F35" s="138">
        <f>ROUND((SUM(BE119:BE126) + SUM(BE146:BE337)),  2)</f>
        <v>0</v>
      </c>
      <c r="G35" s="34"/>
      <c r="H35" s="34"/>
      <c r="I35" s="139">
        <v>0.21</v>
      </c>
      <c r="J35" s="138">
        <f>ROUND(((SUM(BE119:BE126) + SUM(BE146:BE337))*I35),  2)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7"/>
      <c r="C36" s="34"/>
      <c r="D36" s="34"/>
      <c r="E36" s="125" t="s">
        <v>44</v>
      </c>
      <c r="F36" s="138">
        <f>ROUND((SUM(BF119:BF126) + SUM(BF146:BF337)),  2)</f>
        <v>0</v>
      </c>
      <c r="G36" s="34"/>
      <c r="H36" s="34"/>
      <c r="I36" s="139">
        <v>0.15</v>
      </c>
      <c r="J36" s="138">
        <f>ROUND(((SUM(BF119:BF126) + SUM(BF146:BF337))*I36),  2)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7"/>
      <c r="C37" s="34"/>
      <c r="D37" s="34"/>
      <c r="E37" s="125" t="s">
        <v>45</v>
      </c>
      <c r="F37" s="138">
        <f>ROUND((SUM(BG119:BG126) + SUM(BG146:BG337)),  2)</f>
        <v>0</v>
      </c>
      <c r="G37" s="34"/>
      <c r="H37" s="34"/>
      <c r="I37" s="139">
        <v>0.21</v>
      </c>
      <c r="J37" s="138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hidden="1" customHeight="1">
      <c r="A38" s="34"/>
      <c r="B38" s="37"/>
      <c r="C38" s="34"/>
      <c r="D38" s="34"/>
      <c r="E38" s="125" t="s">
        <v>46</v>
      </c>
      <c r="F38" s="138">
        <f>ROUND((SUM(BH119:BH126) + SUM(BH146:BH337)),  2)</f>
        <v>0</v>
      </c>
      <c r="G38" s="34"/>
      <c r="H38" s="34"/>
      <c r="I38" s="139">
        <v>0.15</v>
      </c>
      <c r="J38" s="138">
        <f>0</f>
        <v>0</v>
      </c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7"/>
      <c r="C39" s="34"/>
      <c r="D39" s="34"/>
      <c r="E39" s="125" t="s">
        <v>47</v>
      </c>
      <c r="F39" s="138">
        <f>ROUND((SUM(BI119:BI126) + SUM(BI146:BI337)),  2)</f>
        <v>0</v>
      </c>
      <c r="G39" s="34"/>
      <c r="H39" s="34"/>
      <c r="I39" s="139">
        <v>0</v>
      </c>
      <c r="J39" s="138">
        <f>0</f>
        <v>0</v>
      </c>
      <c r="K39" s="34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6.95" customHeight="1">
      <c r="A40" s="34"/>
      <c r="B40" s="37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25.35" customHeight="1">
      <c r="A41" s="34"/>
      <c r="B41" s="37"/>
      <c r="C41" s="140"/>
      <c r="D41" s="141" t="s">
        <v>48</v>
      </c>
      <c r="E41" s="142"/>
      <c r="F41" s="142"/>
      <c r="G41" s="143" t="s">
        <v>49</v>
      </c>
      <c r="H41" s="144" t="s">
        <v>50</v>
      </c>
      <c r="I41" s="142"/>
      <c r="J41" s="145">
        <f>SUM(J32:J39)</f>
        <v>0</v>
      </c>
      <c r="K41" s="146"/>
      <c r="L41" s="51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14.45" customHeight="1">
      <c r="A42" s="34"/>
      <c r="B42" s="37"/>
      <c r="C42" s="34"/>
      <c r="D42" s="34"/>
      <c r="E42" s="34"/>
      <c r="F42" s="34"/>
      <c r="G42" s="34"/>
      <c r="H42" s="34"/>
      <c r="I42" s="34"/>
      <c r="J42" s="34"/>
      <c r="K42" s="34"/>
      <c r="L42" s="5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1"/>
      <c r="D50" s="147" t="s">
        <v>51</v>
      </c>
      <c r="E50" s="148"/>
      <c r="F50" s="148"/>
      <c r="G50" s="147" t="s">
        <v>52</v>
      </c>
      <c r="H50" s="148"/>
      <c r="I50" s="148"/>
      <c r="J50" s="148"/>
      <c r="K50" s="148"/>
      <c r="L50" s="5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4"/>
      <c r="B61" s="37"/>
      <c r="C61" s="34"/>
      <c r="D61" s="149" t="s">
        <v>53</v>
      </c>
      <c r="E61" s="150"/>
      <c r="F61" s="151" t="s">
        <v>54</v>
      </c>
      <c r="G61" s="149" t="s">
        <v>53</v>
      </c>
      <c r="H61" s="150"/>
      <c r="I61" s="150"/>
      <c r="J61" s="152" t="s">
        <v>54</v>
      </c>
      <c r="K61" s="150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4"/>
      <c r="B65" s="37"/>
      <c r="C65" s="34"/>
      <c r="D65" s="147" t="s">
        <v>55</v>
      </c>
      <c r="E65" s="153"/>
      <c r="F65" s="153"/>
      <c r="G65" s="147" t="s">
        <v>56</v>
      </c>
      <c r="H65" s="153"/>
      <c r="I65" s="153"/>
      <c r="J65" s="153"/>
      <c r="K65" s="153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4"/>
      <c r="B76" s="37"/>
      <c r="C76" s="34"/>
      <c r="D76" s="149" t="s">
        <v>53</v>
      </c>
      <c r="E76" s="150"/>
      <c r="F76" s="151" t="s">
        <v>54</v>
      </c>
      <c r="G76" s="149" t="s">
        <v>53</v>
      </c>
      <c r="H76" s="150"/>
      <c r="I76" s="150"/>
      <c r="J76" s="152" t="s">
        <v>54</v>
      </c>
      <c r="K76" s="150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56"/>
      <c r="C81" s="157"/>
      <c r="D81" s="157"/>
      <c r="E81" s="157"/>
      <c r="F81" s="157"/>
      <c r="G81" s="157"/>
      <c r="H81" s="157"/>
      <c r="I81" s="157"/>
      <c r="J81" s="157"/>
      <c r="K81" s="157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2" t="s">
        <v>104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5" t="str">
        <f>E7</f>
        <v>Oprava koupelny Přímá 2, 4 Hlučín</v>
      </c>
      <c r="F85" s="316"/>
      <c r="G85" s="316"/>
      <c r="H85" s="316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8" t="s">
        <v>101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1" t="str">
        <f>E9</f>
        <v xml:space="preserve">002 - Oprava koupelny Přímá 4 Hlučín </v>
      </c>
      <c r="F87" s="317"/>
      <c r="G87" s="317"/>
      <c r="H87" s="31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8" t="s">
        <v>20</v>
      </c>
      <c r="D89" s="36"/>
      <c r="E89" s="36"/>
      <c r="F89" s="26" t="str">
        <f>F12</f>
        <v xml:space="preserve"> </v>
      </c>
      <c r="G89" s="36"/>
      <c r="H89" s="36"/>
      <c r="I89" s="28" t="s">
        <v>22</v>
      </c>
      <c r="J89" s="66" t="str">
        <f>IF(J12="","",J12)</f>
        <v>23. 7. 2022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8" t="s">
        <v>24</v>
      </c>
      <c r="D91" s="36"/>
      <c r="E91" s="36"/>
      <c r="F91" s="26" t="str">
        <f>E15</f>
        <v xml:space="preserve">FONTÁNA </v>
      </c>
      <c r="G91" s="36"/>
      <c r="H91" s="36"/>
      <c r="I91" s="28" t="s">
        <v>30</v>
      </c>
      <c r="J91" s="31" t="str">
        <f>E21</f>
        <v>ATRIS s.r.o.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8" t="s">
        <v>28</v>
      </c>
      <c r="D92" s="36"/>
      <c r="E92" s="36"/>
      <c r="F92" s="26" t="str">
        <f>IF(E18="","",E18)</f>
        <v>Vyplň údaj</v>
      </c>
      <c r="G92" s="36"/>
      <c r="H92" s="36"/>
      <c r="I92" s="28" t="s">
        <v>33</v>
      </c>
      <c r="J92" s="31" t="str">
        <f>E24</f>
        <v>Barbora Kyšková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8" t="s">
        <v>105</v>
      </c>
      <c r="D94" s="119"/>
      <c r="E94" s="119"/>
      <c r="F94" s="119"/>
      <c r="G94" s="119"/>
      <c r="H94" s="119"/>
      <c r="I94" s="119"/>
      <c r="J94" s="159" t="s">
        <v>106</v>
      </c>
      <c r="K94" s="119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60" t="s">
        <v>107</v>
      </c>
      <c r="D96" s="36"/>
      <c r="E96" s="36"/>
      <c r="F96" s="36"/>
      <c r="G96" s="36"/>
      <c r="H96" s="36"/>
      <c r="I96" s="36"/>
      <c r="J96" s="84">
        <f>J146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6" t="s">
        <v>108</v>
      </c>
    </row>
    <row r="97" spans="2:12" s="9" customFormat="1" ht="24.95" customHeight="1">
      <c r="B97" s="161"/>
      <c r="C97" s="162"/>
      <c r="D97" s="163" t="s">
        <v>109</v>
      </c>
      <c r="E97" s="164"/>
      <c r="F97" s="164"/>
      <c r="G97" s="164"/>
      <c r="H97" s="164"/>
      <c r="I97" s="164"/>
      <c r="J97" s="165">
        <f>J147</f>
        <v>0</v>
      </c>
      <c r="K97" s="162"/>
      <c r="L97" s="166"/>
    </row>
    <row r="98" spans="2:12" s="10" customFormat="1" ht="19.899999999999999" customHeight="1">
      <c r="B98" s="167"/>
      <c r="C98" s="168"/>
      <c r="D98" s="169" t="s">
        <v>110</v>
      </c>
      <c r="E98" s="170"/>
      <c r="F98" s="170"/>
      <c r="G98" s="170"/>
      <c r="H98" s="170"/>
      <c r="I98" s="170"/>
      <c r="J98" s="171">
        <f>J148</f>
        <v>0</v>
      </c>
      <c r="K98" s="168"/>
      <c r="L98" s="172"/>
    </row>
    <row r="99" spans="2:12" s="10" customFormat="1" ht="19.899999999999999" customHeight="1">
      <c r="B99" s="167"/>
      <c r="C99" s="168"/>
      <c r="D99" s="169" t="s">
        <v>111</v>
      </c>
      <c r="E99" s="170"/>
      <c r="F99" s="170"/>
      <c r="G99" s="170"/>
      <c r="H99" s="170"/>
      <c r="I99" s="170"/>
      <c r="J99" s="171">
        <f>J153</f>
        <v>0</v>
      </c>
      <c r="K99" s="168"/>
      <c r="L99" s="172"/>
    </row>
    <row r="100" spans="2:12" s="10" customFormat="1" ht="19.899999999999999" customHeight="1">
      <c r="B100" s="167"/>
      <c r="C100" s="168"/>
      <c r="D100" s="169" t="s">
        <v>112</v>
      </c>
      <c r="E100" s="170"/>
      <c r="F100" s="170"/>
      <c r="G100" s="170"/>
      <c r="H100" s="170"/>
      <c r="I100" s="170"/>
      <c r="J100" s="171">
        <f>J171</f>
        <v>0</v>
      </c>
      <c r="K100" s="168"/>
      <c r="L100" s="172"/>
    </row>
    <row r="101" spans="2:12" s="10" customFormat="1" ht="19.899999999999999" customHeight="1">
      <c r="B101" s="167"/>
      <c r="C101" s="168"/>
      <c r="D101" s="169" t="s">
        <v>113</v>
      </c>
      <c r="E101" s="170"/>
      <c r="F101" s="170"/>
      <c r="G101" s="170"/>
      <c r="H101" s="170"/>
      <c r="I101" s="170"/>
      <c r="J101" s="171">
        <f>J202</f>
        <v>0</v>
      </c>
      <c r="K101" s="168"/>
      <c r="L101" s="172"/>
    </row>
    <row r="102" spans="2:12" s="10" customFormat="1" ht="19.899999999999999" customHeight="1">
      <c r="B102" s="167"/>
      <c r="C102" s="168"/>
      <c r="D102" s="169" t="s">
        <v>114</v>
      </c>
      <c r="E102" s="170"/>
      <c r="F102" s="170"/>
      <c r="G102" s="170"/>
      <c r="H102" s="170"/>
      <c r="I102" s="170"/>
      <c r="J102" s="171">
        <f>J208</f>
        <v>0</v>
      </c>
      <c r="K102" s="168"/>
      <c r="L102" s="172"/>
    </row>
    <row r="103" spans="2:12" s="9" customFormat="1" ht="24.95" customHeight="1">
      <c r="B103" s="161"/>
      <c r="C103" s="162"/>
      <c r="D103" s="163" t="s">
        <v>115</v>
      </c>
      <c r="E103" s="164"/>
      <c r="F103" s="164"/>
      <c r="G103" s="164"/>
      <c r="H103" s="164"/>
      <c r="I103" s="164"/>
      <c r="J103" s="165">
        <f>J210</f>
        <v>0</v>
      </c>
      <c r="K103" s="162"/>
      <c r="L103" s="166"/>
    </row>
    <row r="104" spans="2:12" s="10" customFormat="1" ht="19.899999999999999" customHeight="1">
      <c r="B104" s="167"/>
      <c r="C104" s="168"/>
      <c r="D104" s="169" t="s">
        <v>116</v>
      </c>
      <c r="E104" s="170"/>
      <c r="F104" s="170"/>
      <c r="G104" s="170"/>
      <c r="H104" s="170"/>
      <c r="I104" s="170"/>
      <c r="J104" s="171">
        <f>J211</f>
        <v>0</v>
      </c>
      <c r="K104" s="168"/>
      <c r="L104" s="172"/>
    </row>
    <row r="105" spans="2:12" s="10" customFormat="1" ht="19.899999999999999" customHeight="1">
      <c r="B105" s="167"/>
      <c r="C105" s="168"/>
      <c r="D105" s="169" t="s">
        <v>117</v>
      </c>
      <c r="E105" s="170"/>
      <c r="F105" s="170"/>
      <c r="G105" s="170"/>
      <c r="H105" s="170"/>
      <c r="I105" s="170"/>
      <c r="J105" s="171">
        <f>J217</f>
        <v>0</v>
      </c>
      <c r="K105" s="168"/>
      <c r="L105" s="172"/>
    </row>
    <row r="106" spans="2:12" s="10" customFormat="1" ht="19.899999999999999" customHeight="1">
      <c r="B106" s="167"/>
      <c r="C106" s="168"/>
      <c r="D106" s="169" t="s">
        <v>118</v>
      </c>
      <c r="E106" s="170"/>
      <c r="F106" s="170"/>
      <c r="G106" s="170"/>
      <c r="H106" s="170"/>
      <c r="I106" s="170"/>
      <c r="J106" s="171">
        <f>J220</f>
        <v>0</v>
      </c>
      <c r="K106" s="168"/>
      <c r="L106" s="172"/>
    </row>
    <row r="107" spans="2:12" s="10" customFormat="1" ht="19.899999999999999" customHeight="1">
      <c r="B107" s="167"/>
      <c r="C107" s="168"/>
      <c r="D107" s="169" t="s">
        <v>119</v>
      </c>
      <c r="E107" s="170"/>
      <c r="F107" s="170"/>
      <c r="G107" s="170"/>
      <c r="H107" s="170"/>
      <c r="I107" s="170"/>
      <c r="J107" s="171">
        <f>J262</f>
        <v>0</v>
      </c>
      <c r="K107" s="168"/>
      <c r="L107" s="172"/>
    </row>
    <row r="108" spans="2:12" s="10" customFormat="1" ht="19.899999999999999" customHeight="1">
      <c r="B108" s="167"/>
      <c r="C108" s="168"/>
      <c r="D108" s="169" t="s">
        <v>120</v>
      </c>
      <c r="E108" s="170"/>
      <c r="F108" s="170"/>
      <c r="G108" s="170"/>
      <c r="H108" s="170"/>
      <c r="I108" s="170"/>
      <c r="J108" s="171">
        <f>J264</f>
        <v>0</v>
      </c>
      <c r="K108" s="168"/>
      <c r="L108" s="172"/>
    </row>
    <row r="109" spans="2:12" s="10" customFormat="1" ht="19.899999999999999" customHeight="1">
      <c r="B109" s="167"/>
      <c r="C109" s="168"/>
      <c r="D109" s="169" t="s">
        <v>121</v>
      </c>
      <c r="E109" s="170"/>
      <c r="F109" s="170"/>
      <c r="G109" s="170"/>
      <c r="H109" s="170"/>
      <c r="I109" s="170"/>
      <c r="J109" s="171">
        <f>J275</f>
        <v>0</v>
      </c>
      <c r="K109" s="168"/>
      <c r="L109" s="172"/>
    </row>
    <row r="110" spans="2:12" s="10" customFormat="1" ht="19.899999999999999" customHeight="1">
      <c r="B110" s="167"/>
      <c r="C110" s="168"/>
      <c r="D110" s="169" t="s">
        <v>122</v>
      </c>
      <c r="E110" s="170"/>
      <c r="F110" s="170"/>
      <c r="G110" s="170"/>
      <c r="H110" s="170"/>
      <c r="I110" s="170"/>
      <c r="J110" s="171">
        <f>J283</f>
        <v>0</v>
      </c>
      <c r="K110" s="168"/>
      <c r="L110" s="172"/>
    </row>
    <row r="111" spans="2:12" s="10" customFormat="1" ht="19.899999999999999" customHeight="1">
      <c r="B111" s="167"/>
      <c r="C111" s="168"/>
      <c r="D111" s="169" t="s">
        <v>123</v>
      </c>
      <c r="E111" s="170"/>
      <c r="F111" s="170"/>
      <c r="G111" s="170"/>
      <c r="H111" s="170"/>
      <c r="I111" s="170"/>
      <c r="J111" s="171">
        <f>J305</f>
        <v>0</v>
      </c>
      <c r="K111" s="168"/>
      <c r="L111" s="172"/>
    </row>
    <row r="112" spans="2:12" s="10" customFormat="1" ht="19.899999999999999" customHeight="1">
      <c r="B112" s="167"/>
      <c r="C112" s="168"/>
      <c r="D112" s="169" t="s">
        <v>124</v>
      </c>
      <c r="E112" s="170"/>
      <c r="F112" s="170"/>
      <c r="G112" s="170"/>
      <c r="H112" s="170"/>
      <c r="I112" s="170"/>
      <c r="J112" s="171">
        <f>J318</f>
        <v>0</v>
      </c>
      <c r="K112" s="168"/>
      <c r="L112" s="172"/>
    </row>
    <row r="113" spans="1:65" s="9" customFormat="1" ht="24.95" customHeight="1">
      <c r="B113" s="161"/>
      <c r="C113" s="162"/>
      <c r="D113" s="163" t="s">
        <v>125</v>
      </c>
      <c r="E113" s="164"/>
      <c r="F113" s="164"/>
      <c r="G113" s="164"/>
      <c r="H113" s="164"/>
      <c r="I113" s="164"/>
      <c r="J113" s="165">
        <f>J327</f>
        <v>0</v>
      </c>
      <c r="K113" s="162"/>
      <c r="L113" s="166"/>
    </row>
    <row r="114" spans="1:65" s="10" customFormat="1" ht="19.899999999999999" customHeight="1">
      <c r="B114" s="167"/>
      <c r="C114" s="168"/>
      <c r="D114" s="169" t="s">
        <v>126</v>
      </c>
      <c r="E114" s="170"/>
      <c r="F114" s="170"/>
      <c r="G114" s="170"/>
      <c r="H114" s="170"/>
      <c r="I114" s="170"/>
      <c r="J114" s="171">
        <f>J328</f>
        <v>0</v>
      </c>
      <c r="K114" s="168"/>
      <c r="L114" s="172"/>
    </row>
    <row r="115" spans="1:65" s="9" customFormat="1" ht="24.95" customHeight="1">
      <c r="B115" s="161"/>
      <c r="C115" s="162"/>
      <c r="D115" s="163" t="s">
        <v>127</v>
      </c>
      <c r="E115" s="164"/>
      <c r="F115" s="164"/>
      <c r="G115" s="164"/>
      <c r="H115" s="164"/>
      <c r="I115" s="164"/>
      <c r="J115" s="165">
        <f>J330</f>
        <v>0</v>
      </c>
      <c r="K115" s="162"/>
      <c r="L115" s="166"/>
    </row>
    <row r="116" spans="1:65" s="9" customFormat="1" ht="24.95" customHeight="1">
      <c r="B116" s="161"/>
      <c r="C116" s="162"/>
      <c r="D116" s="163" t="s">
        <v>128</v>
      </c>
      <c r="E116" s="164"/>
      <c r="F116" s="164"/>
      <c r="G116" s="164"/>
      <c r="H116" s="164"/>
      <c r="I116" s="164"/>
      <c r="J116" s="165">
        <f>J333</f>
        <v>0</v>
      </c>
      <c r="K116" s="162"/>
      <c r="L116" s="166"/>
    </row>
    <row r="117" spans="1:65" s="2" customFormat="1" ht="21.7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29.25" customHeight="1">
      <c r="A119" s="34"/>
      <c r="B119" s="35"/>
      <c r="C119" s="160" t="s">
        <v>129</v>
      </c>
      <c r="D119" s="36"/>
      <c r="E119" s="36"/>
      <c r="F119" s="36"/>
      <c r="G119" s="36"/>
      <c r="H119" s="36"/>
      <c r="I119" s="36"/>
      <c r="J119" s="173">
        <f>ROUND(J120 + J121 + J122 + J123 + J124 + J125,2)</f>
        <v>0</v>
      </c>
      <c r="K119" s="36"/>
      <c r="L119" s="51"/>
      <c r="N119" s="174" t="s">
        <v>42</v>
      </c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8" customHeight="1">
      <c r="A120" s="34"/>
      <c r="B120" s="35"/>
      <c r="C120" s="36"/>
      <c r="D120" s="283" t="s">
        <v>130</v>
      </c>
      <c r="E120" s="282"/>
      <c r="F120" s="282"/>
      <c r="G120" s="36"/>
      <c r="H120" s="36"/>
      <c r="I120" s="36"/>
      <c r="J120" s="110">
        <v>0</v>
      </c>
      <c r="K120" s="36"/>
      <c r="L120" s="175"/>
      <c r="M120" s="176"/>
      <c r="N120" s="177" t="s">
        <v>44</v>
      </c>
      <c r="O120" s="176"/>
      <c r="P120" s="176"/>
      <c r="Q120" s="176"/>
      <c r="R120" s="176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9" t="s">
        <v>131</v>
      </c>
      <c r="AZ120" s="176"/>
      <c r="BA120" s="176"/>
      <c r="BB120" s="176"/>
      <c r="BC120" s="176"/>
      <c r="BD120" s="176"/>
      <c r="BE120" s="180">
        <f t="shared" ref="BE120:BE125" si="0">IF(N120="základní",J120,0)</f>
        <v>0</v>
      </c>
      <c r="BF120" s="180">
        <f t="shared" ref="BF120:BF125" si="1">IF(N120="snížená",J120,0)</f>
        <v>0</v>
      </c>
      <c r="BG120" s="180">
        <f t="shared" ref="BG120:BG125" si="2">IF(N120="zákl. přenesená",J120,0)</f>
        <v>0</v>
      </c>
      <c r="BH120" s="180">
        <f t="shared" ref="BH120:BH125" si="3">IF(N120="sníž. přenesená",J120,0)</f>
        <v>0</v>
      </c>
      <c r="BI120" s="180">
        <f t="shared" ref="BI120:BI125" si="4">IF(N120="nulová",J120,0)</f>
        <v>0</v>
      </c>
      <c r="BJ120" s="179" t="s">
        <v>132</v>
      </c>
      <c r="BK120" s="176"/>
      <c r="BL120" s="176"/>
      <c r="BM120" s="176"/>
    </row>
    <row r="121" spans="1:65" s="2" customFormat="1" ht="18" customHeight="1">
      <c r="A121" s="34"/>
      <c r="B121" s="35"/>
      <c r="C121" s="36"/>
      <c r="D121" s="283" t="s">
        <v>133</v>
      </c>
      <c r="E121" s="282"/>
      <c r="F121" s="282"/>
      <c r="G121" s="36"/>
      <c r="H121" s="36"/>
      <c r="I121" s="36"/>
      <c r="J121" s="110">
        <v>0</v>
      </c>
      <c r="K121" s="36"/>
      <c r="L121" s="175"/>
      <c r="M121" s="176"/>
      <c r="N121" s="177" t="s">
        <v>44</v>
      </c>
      <c r="O121" s="176"/>
      <c r="P121" s="176"/>
      <c r="Q121" s="176"/>
      <c r="R121" s="176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9" t="s">
        <v>131</v>
      </c>
      <c r="AZ121" s="176"/>
      <c r="BA121" s="176"/>
      <c r="BB121" s="176"/>
      <c r="BC121" s="176"/>
      <c r="BD121" s="176"/>
      <c r="BE121" s="180">
        <f t="shared" si="0"/>
        <v>0</v>
      </c>
      <c r="BF121" s="180">
        <f t="shared" si="1"/>
        <v>0</v>
      </c>
      <c r="BG121" s="180">
        <f t="shared" si="2"/>
        <v>0</v>
      </c>
      <c r="BH121" s="180">
        <f t="shared" si="3"/>
        <v>0</v>
      </c>
      <c r="BI121" s="180">
        <f t="shared" si="4"/>
        <v>0</v>
      </c>
      <c r="BJ121" s="179" t="s">
        <v>132</v>
      </c>
      <c r="BK121" s="176"/>
      <c r="BL121" s="176"/>
      <c r="BM121" s="176"/>
    </row>
    <row r="122" spans="1:65" s="2" customFormat="1" ht="18" customHeight="1">
      <c r="A122" s="34"/>
      <c r="B122" s="35"/>
      <c r="C122" s="36"/>
      <c r="D122" s="283" t="s">
        <v>134</v>
      </c>
      <c r="E122" s="282"/>
      <c r="F122" s="282"/>
      <c r="G122" s="36"/>
      <c r="H122" s="36"/>
      <c r="I122" s="36"/>
      <c r="J122" s="110">
        <v>0</v>
      </c>
      <c r="K122" s="36"/>
      <c r="L122" s="175"/>
      <c r="M122" s="176"/>
      <c r="N122" s="177" t="s">
        <v>44</v>
      </c>
      <c r="O122" s="176"/>
      <c r="P122" s="176"/>
      <c r="Q122" s="176"/>
      <c r="R122" s="176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9" t="s">
        <v>131</v>
      </c>
      <c r="AZ122" s="176"/>
      <c r="BA122" s="176"/>
      <c r="BB122" s="176"/>
      <c r="BC122" s="176"/>
      <c r="BD122" s="176"/>
      <c r="BE122" s="180">
        <f t="shared" si="0"/>
        <v>0</v>
      </c>
      <c r="BF122" s="180">
        <f t="shared" si="1"/>
        <v>0</v>
      </c>
      <c r="BG122" s="180">
        <f t="shared" si="2"/>
        <v>0</v>
      </c>
      <c r="BH122" s="180">
        <f t="shared" si="3"/>
        <v>0</v>
      </c>
      <c r="BI122" s="180">
        <f t="shared" si="4"/>
        <v>0</v>
      </c>
      <c r="BJ122" s="179" t="s">
        <v>132</v>
      </c>
      <c r="BK122" s="176"/>
      <c r="BL122" s="176"/>
      <c r="BM122" s="176"/>
    </row>
    <row r="123" spans="1:65" s="2" customFormat="1" ht="18" customHeight="1">
      <c r="A123" s="34"/>
      <c r="B123" s="35"/>
      <c r="C123" s="36"/>
      <c r="D123" s="283" t="s">
        <v>135</v>
      </c>
      <c r="E123" s="282"/>
      <c r="F123" s="282"/>
      <c r="G123" s="36"/>
      <c r="H123" s="36"/>
      <c r="I123" s="36"/>
      <c r="J123" s="110">
        <v>0</v>
      </c>
      <c r="K123" s="36"/>
      <c r="L123" s="175"/>
      <c r="M123" s="176"/>
      <c r="N123" s="177" t="s">
        <v>44</v>
      </c>
      <c r="O123" s="176"/>
      <c r="P123" s="176"/>
      <c r="Q123" s="176"/>
      <c r="R123" s="176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9" t="s">
        <v>131</v>
      </c>
      <c r="AZ123" s="176"/>
      <c r="BA123" s="176"/>
      <c r="BB123" s="176"/>
      <c r="BC123" s="176"/>
      <c r="BD123" s="176"/>
      <c r="BE123" s="180">
        <f t="shared" si="0"/>
        <v>0</v>
      </c>
      <c r="BF123" s="180">
        <f t="shared" si="1"/>
        <v>0</v>
      </c>
      <c r="BG123" s="180">
        <f t="shared" si="2"/>
        <v>0</v>
      </c>
      <c r="BH123" s="180">
        <f t="shared" si="3"/>
        <v>0</v>
      </c>
      <c r="BI123" s="180">
        <f t="shared" si="4"/>
        <v>0</v>
      </c>
      <c r="BJ123" s="179" t="s">
        <v>132</v>
      </c>
      <c r="BK123" s="176"/>
      <c r="BL123" s="176"/>
      <c r="BM123" s="176"/>
    </row>
    <row r="124" spans="1:65" s="2" customFormat="1" ht="18" customHeight="1">
      <c r="A124" s="34"/>
      <c r="B124" s="35"/>
      <c r="C124" s="36"/>
      <c r="D124" s="283" t="s">
        <v>136</v>
      </c>
      <c r="E124" s="282"/>
      <c r="F124" s="282"/>
      <c r="G124" s="36"/>
      <c r="H124" s="36"/>
      <c r="I124" s="36"/>
      <c r="J124" s="110">
        <v>0</v>
      </c>
      <c r="K124" s="36"/>
      <c r="L124" s="175"/>
      <c r="M124" s="176"/>
      <c r="N124" s="177" t="s">
        <v>44</v>
      </c>
      <c r="O124" s="176"/>
      <c r="P124" s="176"/>
      <c r="Q124" s="176"/>
      <c r="R124" s="176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  <c r="AE124" s="178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9" t="s">
        <v>131</v>
      </c>
      <c r="AZ124" s="176"/>
      <c r="BA124" s="176"/>
      <c r="BB124" s="176"/>
      <c r="BC124" s="176"/>
      <c r="BD124" s="176"/>
      <c r="BE124" s="180">
        <f t="shared" si="0"/>
        <v>0</v>
      </c>
      <c r="BF124" s="180">
        <f t="shared" si="1"/>
        <v>0</v>
      </c>
      <c r="BG124" s="180">
        <f t="shared" si="2"/>
        <v>0</v>
      </c>
      <c r="BH124" s="180">
        <f t="shared" si="3"/>
        <v>0</v>
      </c>
      <c r="BI124" s="180">
        <f t="shared" si="4"/>
        <v>0</v>
      </c>
      <c r="BJ124" s="179" t="s">
        <v>132</v>
      </c>
      <c r="BK124" s="176"/>
      <c r="BL124" s="176"/>
      <c r="BM124" s="176"/>
    </row>
    <row r="125" spans="1:65" s="2" customFormat="1" ht="18" customHeight="1">
      <c r="A125" s="34"/>
      <c r="B125" s="35"/>
      <c r="C125" s="36"/>
      <c r="D125" s="109" t="s">
        <v>137</v>
      </c>
      <c r="E125" s="36"/>
      <c r="F125" s="36"/>
      <c r="G125" s="36"/>
      <c r="H125" s="36"/>
      <c r="I125" s="36"/>
      <c r="J125" s="110">
        <f>ROUND(J30*T125,2)</f>
        <v>0</v>
      </c>
      <c r="K125" s="36"/>
      <c r="L125" s="175"/>
      <c r="M125" s="176"/>
      <c r="N125" s="177" t="s">
        <v>44</v>
      </c>
      <c r="O125" s="176"/>
      <c r="P125" s="176"/>
      <c r="Q125" s="176"/>
      <c r="R125" s="176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6"/>
      <c r="AG125" s="176"/>
      <c r="AH125" s="176"/>
      <c r="AI125" s="176"/>
      <c r="AJ125" s="176"/>
      <c r="AK125" s="176"/>
      <c r="AL125" s="176"/>
      <c r="AM125" s="176"/>
      <c r="AN125" s="176"/>
      <c r="AO125" s="176"/>
      <c r="AP125" s="176"/>
      <c r="AQ125" s="176"/>
      <c r="AR125" s="176"/>
      <c r="AS125" s="176"/>
      <c r="AT125" s="176"/>
      <c r="AU125" s="176"/>
      <c r="AV125" s="176"/>
      <c r="AW125" s="176"/>
      <c r="AX125" s="176"/>
      <c r="AY125" s="179" t="s">
        <v>138</v>
      </c>
      <c r="AZ125" s="176"/>
      <c r="BA125" s="176"/>
      <c r="BB125" s="176"/>
      <c r="BC125" s="176"/>
      <c r="BD125" s="176"/>
      <c r="BE125" s="180">
        <f t="shared" si="0"/>
        <v>0</v>
      </c>
      <c r="BF125" s="180">
        <f t="shared" si="1"/>
        <v>0</v>
      </c>
      <c r="BG125" s="180">
        <f t="shared" si="2"/>
        <v>0</v>
      </c>
      <c r="BH125" s="180">
        <f t="shared" si="3"/>
        <v>0</v>
      </c>
      <c r="BI125" s="180">
        <f t="shared" si="4"/>
        <v>0</v>
      </c>
      <c r="BJ125" s="179" t="s">
        <v>132</v>
      </c>
      <c r="BK125" s="176"/>
      <c r="BL125" s="176"/>
      <c r="BM125" s="176"/>
    </row>
    <row r="126" spans="1:65" s="2" customFormat="1" ht="11.25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2" customFormat="1" ht="29.25" customHeight="1">
      <c r="A127" s="34"/>
      <c r="B127" s="35"/>
      <c r="C127" s="118" t="s">
        <v>99</v>
      </c>
      <c r="D127" s="119"/>
      <c r="E127" s="119"/>
      <c r="F127" s="119"/>
      <c r="G127" s="119"/>
      <c r="H127" s="119"/>
      <c r="I127" s="119"/>
      <c r="J127" s="120">
        <f>ROUND(J96+J119,2)</f>
        <v>0</v>
      </c>
      <c r="K127" s="119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65" s="2" customFormat="1" ht="6.95" customHeight="1">
      <c r="A128" s="3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32" spans="1:31" s="2" customFormat="1" ht="6.95" customHeight="1">
      <c r="A132" s="34"/>
      <c r="B132" s="56"/>
      <c r="C132" s="57"/>
      <c r="D132" s="57"/>
      <c r="E132" s="57"/>
      <c r="F132" s="57"/>
      <c r="G132" s="57"/>
      <c r="H132" s="57"/>
      <c r="I132" s="57"/>
      <c r="J132" s="57"/>
      <c r="K132" s="57"/>
      <c r="L132" s="51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31" s="2" customFormat="1" ht="24.95" customHeight="1">
      <c r="A133" s="34"/>
      <c r="B133" s="35"/>
      <c r="C133" s="22" t="s">
        <v>139</v>
      </c>
      <c r="D133" s="36"/>
      <c r="E133" s="36"/>
      <c r="F133" s="36"/>
      <c r="G133" s="36"/>
      <c r="H133" s="36"/>
      <c r="I133" s="36"/>
      <c r="J133" s="36"/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31" s="2" customFormat="1" ht="6.95" customHeight="1">
      <c r="A134" s="34"/>
      <c r="B134" s="35"/>
      <c r="C134" s="36"/>
      <c r="D134" s="36"/>
      <c r="E134" s="36"/>
      <c r="F134" s="36"/>
      <c r="G134" s="36"/>
      <c r="H134" s="36"/>
      <c r="I134" s="36"/>
      <c r="J134" s="36"/>
      <c r="K134" s="36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31" s="2" customFormat="1" ht="12" customHeight="1">
      <c r="A135" s="34"/>
      <c r="B135" s="35"/>
      <c r="C135" s="28" t="s">
        <v>16</v>
      </c>
      <c r="D135" s="36"/>
      <c r="E135" s="36"/>
      <c r="F135" s="36"/>
      <c r="G135" s="36"/>
      <c r="H135" s="36"/>
      <c r="I135" s="36"/>
      <c r="J135" s="36"/>
      <c r="K135" s="36"/>
      <c r="L135" s="51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31" s="2" customFormat="1" ht="16.5" customHeight="1">
      <c r="A136" s="34"/>
      <c r="B136" s="35"/>
      <c r="C136" s="36"/>
      <c r="D136" s="36"/>
      <c r="E136" s="315" t="str">
        <f>E7</f>
        <v>Oprava koupelny Přímá 2, 4 Hlučín</v>
      </c>
      <c r="F136" s="316"/>
      <c r="G136" s="316"/>
      <c r="H136" s="316"/>
      <c r="I136" s="36"/>
      <c r="J136" s="36"/>
      <c r="K136" s="36"/>
      <c r="L136" s="51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31" s="2" customFormat="1" ht="12" customHeight="1">
      <c r="A137" s="34"/>
      <c r="B137" s="35"/>
      <c r="C137" s="28" t="s">
        <v>101</v>
      </c>
      <c r="D137" s="36"/>
      <c r="E137" s="36"/>
      <c r="F137" s="36"/>
      <c r="G137" s="36"/>
      <c r="H137" s="36"/>
      <c r="I137" s="36"/>
      <c r="J137" s="36"/>
      <c r="K137" s="36"/>
      <c r="L137" s="51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31" s="2" customFormat="1" ht="16.5" customHeight="1">
      <c r="A138" s="34"/>
      <c r="B138" s="35"/>
      <c r="C138" s="36"/>
      <c r="D138" s="36"/>
      <c r="E138" s="261" t="str">
        <f>E9</f>
        <v xml:space="preserve">002 - Oprava koupelny Přímá 4 Hlučín </v>
      </c>
      <c r="F138" s="317"/>
      <c r="G138" s="317"/>
      <c r="H138" s="317"/>
      <c r="I138" s="36"/>
      <c r="J138" s="36"/>
      <c r="K138" s="36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31" s="2" customFormat="1" ht="6.95" customHeight="1">
      <c r="A139" s="34"/>
      <c r="B139" s="35"/>
      <c r="C139" s="36"/>
      <c r="D139" s="36"/>
      <c r="E139" s="36"/>
      <c r="F139" s="36"/>
      <c r="G139" s="36"/>
      <c r="H139" s="36"/>
      <c r="I139" s="36"/>
      <c r="J139" s="36"/>
      <c r="K139" s="36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31" s="2" customFormat="1" ht="12" customHeight="1">
      <c r="A140" s="34"/>
      <c r="B140" s="35"/>
      <c r="C140" s="28" t="s">
        <v>20</v>
      </c>
      <c r="D140" s="36"/>
      <c r="E140" s="36"/>
      <c r="F140" s="26" t="str">
        <f>F12</f>
        <v xml:space="preserve"> </v>
      </c>
      <c r="G140" s="36"/>
      <c r="H140" s="36"/>
      <c r="I140" s="28" t="s">
        <v>22</v>
      </c>
      <c r="J140" s="66" t="str">
        <f>IF(J12="","",J12)</f>
        <v>23. 7. 2022</v>
      </c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31" s="2" customFormat="1" ht="6.95" customHeight="1">
      <c r="A141" s="34"/>
      <c r="B141" s="35"/>
      <c r="C141" s="36"/>
      <c r="D141" s="36"/>
      <c r="E141" s="36"/>
      <c r="F141" s="36"/>
      <c r="G141" s="36"/>
      <c r="H141" s="36"/>
      <c r="I141" s="36"/>
      <c r="J141" s="36"/>
      <c r="K141" s="36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:31" s="2" customFormat="1" ht="15.2" customHeight="1">
      <c r="A142" s="34"/>
      <c r="B142" s="35"/>
      <c r="C142" s="28" t="s">
        <v>24</v>
      </c>
      <c r="D142" s="36"/>
      <c r="E142" s="36"/>
      <c r="F142" s="26" t="str">
        <f>E15</f>
        <v xml:space="preserve">FONTÁNA </v>
      </c>
      <c r="G142" s="36"/>
      <c r="H142" s="36"/>
      <c r="I142" s="28" t="s">
        <v>30</v>
      </c>
      <c r="J142" s="31" t="str">
        <f>E21</f>
        <v>ATRIS s.r.o.</v>
      </c>
      <c r="K142" s="36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pans="1:31" s="2" customFormat="1" ht="15.2" customHeight="1">
      <c r="A143" s="34"/>
      <c r="B143" s="35"/>
      <c r="C143" s="28" t="s">
        <v>28</v>
      </c>
      <c r="D143" s="36"/>
      <c r="E143" s="36"/>
      <c r="F143" s="26" t="str">
        <f>IF(E18="","",E18)</f>
        <v>Vyplň údaj</v>
      </c>
      <c r="G143" s="36"/>
      <c r="H143" s="36"/>
      <c r="I143" s="28" t="s">
        <v>33</v>
      </c>
      <c r="J143" s="31" t="str">
        <f>E24</f>
        <v>Barbora Kyšková</v>
      </c>
      <c r="K143" s="36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pans="1:31" s="2" customFormat="1" ht="10.35" customHeight="1">
      <c r="A144" s="34"/>
      <c r="B144" s="35"/>
      <c r="C144" s="36"/>
      <c r="D144" s="36"/>
      <c r="E144" s="36"/>
      <c r="F144" s="36"/>
      <c r="G144" s="36"/>
      <c r="H144" s="36"/>
      <c r="I144" s="36"/>
      <c r="J144" s="36"/>
      <c r="K144" s="36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:65" s="11" customFormat="1" ht="29.25" customHeight="1">
      <c r="A145" s="181"/>
      <c r="B145" s="182"/>
      <c r="C145" s="183" t="s">
        <v>140</v>
      </c>
      <c r="D145" s="184" t="s">
        <v>63</v>
      </c>
      <c r="E145" s="184" t="s">
        <v>59</v>
      </c>
      <c r="F145" s="184" t="s">
        <v>60</v>
      </c>
      <c r="G145" s="184" t="s">
        <v>141</v>
      </c>
      <c r="H145" s="184" t="s">
        <v>142</v>
      </c>
      <c r="I145" s="184" t="s">
        <v>143</v>
      </c>
      <c r="J145" s="184" t="s">
        <v>106</v>
      </c>
      <c r="K145" s="185" t="s">
        <v>144</v>
      </c>
      <c r="L145" s="186"/>
      <c r="M145" s="75" t="s">
        <v>1</v>
      </c>
      <c r="N145" s="76" t="s">
        <v>42</v>
      </c>
      <c r="O145" s="76" t="s">
        <v>145</v>
      </c>
      <c r="P145" s="76" t="s">
        <v>146</v>
      </c>
      <c r="Q145" s="76" t="s">
        <v>147</v>
      </c>
      <c r="R145" s="76" t="s">
        <v>148</v>
      </c>
      <c r="S145" s="76" t="s">
        <v>149</v>
      </c>
      <c r="T145" s="77" t="s">
        <v>150</v>
      </c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</row>
    <row r="146" spans="1:65" s="2" customFormat="1" ht="22.9" customHeight="1">
      <c r="A146" s="34"/>
      <c r="B146" s="35"/>
      <c r="C146" s="82" t="s">
        <v>151</v>
      </c>
      <c r="D146" s="36"/>
      <c r="E146" s="36"/>
      <c r="F146" s="36"/>
      <c r="G146" s="36"/>
      <c r="H146" s="36"/>
      <c r="I146" s="36"/>
      <c r="J146" s="187">
        <f>BK146</f>
        <v>0</v>
      </c>
      <c r="K146" s="36"/>
      <c r="L146" s="37"/>
      <c r="M146" s="78"/>
      <c r="N146" s="188"/>
      <c r="O146" s="79"/>
      <c r="P146" s="189">
        <f>P147+P210+P327+P330+P333</f>
        <v>0</v>
      </c>
      <c r="Q146" s="79"/>
      <c r="R146" s="189">
        <f>R147+R210+R327+R330+R333</f>
        <v>4.4650265500000001</v>
      </c>
      <c r="S146" s="79"/>
      <c r="T146" s="190">
        <f>T147+T210+T327+T330+T333</f>
        <v>6.4839501999999998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6" t="s">
        <v>77</v>
      </c>
      <c r="AU146" s="16" t="s">
        <v>108</v>
      </c>
      <c r="BK146" s="191">
        <f>BK147+BK210+BK327+BK330+BK333</f>
        <v>0</v>
      </c>
    </row>
    <row r="147" spans="1:65" s="12" customFormat="1" ht="25.9" customHeight="1">
      <c r="B147" s="192"/>
      <c r="C147" s="193"/>
      <c r="D147" s="194" t="s">
        <v>77</v>
      </c>
      <c r="E147" s="195" t="s">
        <v>152</v>
      </c>
      <c r="F147" s="195" t="s">
        <v>153</v>
      </c>
      <c r="G147" s="193"/>
      <c r="H147" s="193"/>
      <c r="I147" s="196"/>
      <c r="J147" s="197">
        <f>BK147</f>
        <v>0</v>
      </c>
      <c r="K147" s="193"/>
      <c r="L147" s="198"/>
      <c r="M147" s="199"/>
      <c r="N147" s="200"/>
      <c r="O147" s="200"/>
      <c r="P147" s="201">
        <f>P148+P153+P171+P202+P208</f>
        <v>0</v>
      </c>
      <c r="Q147" s="200"/>
      <c r="R147" s="201">
        <f>R148+R153+R171+R202+R208</f>
        <v>2.86493105</v>
      </c>
      <c r="S147" s="200"/>
      <c r="T147" s="202">
        <f>T148+T153+T171+T202+T208</f>
        <v>6.0489429999999995</v>
      </c>
      <c r="AR147" s="203" t="s">
        <v>86</v>
      </c>
      <c r="AT147" s="204" t="s">
        <v>77</v>
      </c>
      <c r="AU147" s="204" t="s">
        <v>78</v>
      </c>
      <c r="AY147" s="203" t="s">
        <v>154</v>
      </c>
      <c r="BK147" s="205">
        <f>BK148+BK153+BK171+BK202+BK208</f>
        <v>0</v>
      </c>
    </row>
    <row r="148" spans="1:65" s="12" customFormat="1" ht="22.9" customHeight="1">
      <c r="B148" s="192"/>
      <c r="C148" s="193"/>
      <c r="D148" s="194" t="s">
        <v>77</v>
      </c>
      <c r="E148" s="206" t="s">
        <v>155</v>
      </c>
      <c r="F148" s="206" t="s">
        <v>156</v>
      </c>
      <c r="G148" s="193"/>
      <c r="H148" s="193"/>
      <c r="I148" s="196"/>
      <c r="J148" s="207">
        <f>BK148</f>
        <v>0</v>
      </c>
      <c r="K148" s="193"/>
      <c r="L148" s="198"/>
      <c r="M148" s="199"/>
      <c r="N148" s="200"/>
      <c r="O148" s="200"/>
      <c r="P148" s="201">
        <f>SUM(P149:P152)</f>
        <v>0</v>
      </c>
      <c r="Q148" s="200"/>
      <c r="R148" s="201">
        <f>SUM(R149:R152)</f>
        <v>0.44821150000000004</v>
      </c>
      <c r="S148" s="200"/>
      <c r="T148" s="202">
        <f>SUM(T149:T152)</f>
        <v>0</v>
      </c>
      <c r="AR148" s="203" t="s">
        <v>86</v>
      </c>
      <c r="AT148" s="204" t="s">
        <v>77</v>
      </c>
      <c r="AU148" s="204" t="s">
        <v>86</v>
      </c>
      <c r="AY148" s="203" t="s">
        <v>154</v>
      </c>
      <c r="BK148" s="205">
        <f>SUM(BK149:BK152)</f>
        <v>0</v>
      </c>
    </row>
    <row r="149" spans="1:65" s="2" customFormat="1" ht="33" customHeight="1">
      <c r="A149" s="34"/>
      <c r="B149" s="35"/>
      <c r="C149" s="208" t="s">
        <v>86</v>
      </c>
      <c r="D149" s="208" t="s">
        <v>157</v>
      </c>
      <c r="E149" s="209" t="s">
        <v>158</v>
      </c>
      <c r="F149" s="210" t="s">
        <v>159</v>
      </c>
      <c r="G149" s="211" t="s">
        <v>160</v>
      </c>
      <c r="H149" s="212">
        <v>1</v>
      </c>
      <c r="I149" s="213"/>
      <c r="J149" s="214">
        <f>ROUND(I149*H149,2)</f>
        <v>0</v>
      </c>
      <c r="K149" s="210" t="s">
        <v>161</v>
      </c>
      <c r="L149" s="37"/>
      <c r="M149" s="215" t="s">
        <v>1</v>
      </c>
      <c r="N149" s="216" t="s">
        <v>44</v>
      </c>
      <c r="O149" s="71"/>
      <c r="P149" s="217">
        <f>O149*H149</f>
        <v>0</v>
      </c>
      <c r="Q149" s="217">
        <v>3.9629999999999999E-2</v>
      </c>
      <c r="R149" s="217">
        <f>Q149*H149</f>
        <v>3.9629999999999999E-2</v>
      </c>
      <c r="S149" s="217">
        <v>0</v>
      </c>
      <c r="T149" s="21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9" t="s">
        <v>162</v>
      </c>
      <c r="AT149" s="219" t="s">
        <v>157</v>
      </c>
      <c r="AU149" s="219" t="s">
        <v>132</v>
      </c>
      <c r="AY149" s="16" t="s">
        <v>154</v>
      </c>
      <c r="BE149" s="114">
        <f>IF(N149="základní",J149,0)</f>
        <v>0</v>
      </c>
      <c r="BF149" s="114">
        <f>IF(N149="snížená",J149,0)</f>
        <v>0</v>
      </c>
      <c r="BG149" s="114">
        <f>IF(N149="zákl. přenesená",J149,0)</f>
        <v>0</v>
      </c>
      <c r="BH149" s="114">
        <f>IF(N149="sníž. přenesená",J149,0)</f>
        <v>0</v>
      </c>
      <c r="BI149" s="114">
        <f>IF(N149="nulová",J149,0)</f>
        <v>0</v>
      </c>
      <c r="BJ149" s="16" t="s">
        <v>132</v>
      </c>
      <c r="BK149" s="114">
        <f>ROUND(I149*H149,2)</f>
        <v>0</v>
      </c>
      <c r="BL149" s="16" t="s">
        <v>162</v>
      </c>
      <c r="BM149" s="219" t="s">
        <v>163</v>
      </c>
    </row>
    <row r="150" spans="1:65" s="2" customFormat="1" ht="24.2" customHeight="1">
      <c r="A150" s="34"/>
      <c r="B150" s="35"/>
      <c r="C150" s="208" t="s">
        <v>132</v>
      </c>
      <c r="D150" s="208" t="s">
        <v>157</v>
      </c>
      <c r="E150" s="209" t="s">
        <v>164</v>
      </c>
      <c r="F150" s="210" t="s">
        <v>165</v>
      </c>
      <c r="G150" s="211" t="s">
        <v>166</v>
      </c>
      <c r="H150" s="212">
        <v>5.15</v>
      </c>
      <c r="I150" s="213"/>
      <c r="J150" s="214">
        <f>ROUND(I150*H150,2)</f>
        <v>0</v>
      </c>
      <c r="K150" s="210" t="s">
        <v>161</v>
      </c>
      <c r="L150" s="37"/>
      <c r="M150" s="215" t="s">
        <v>1</v>
      </c>
      <c r="N150" s="216" t="s">
        <v>44</v>
      </c>
      <c r="O150" s="71"/>
      <c r="P150" s="217">
        <f>O150*H150</f>
        <v>0</v>
      </c>
      <c r="Q150" s="217">
        <v>7.9210000000000003E-2</v>
      </c>
      <c r="R150" s="217">
        <f>Q150*H150</f>
        <v>0.40793150000000006</v>
      </c>
      <c r="S150" s="217">
        <v>0</v>
      </c>
      <c r="T150" s="21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19" t="s">
        <v>162</v>
      </c>
      <c r="AT150" s="219" t="s">
        <v>157</v>
      </c>
      <c r="AU150" s="219" t="s">
        <v>132</v>
      </c>
      <c r="AY150" s="16" t="s">
        <v>154</v>
      </c>
      <c r="BE150" s="114">
        <f>IF(N150="základní",J150,0)</f>
        <v>0</v>
      </c>
      <c r="BF150" s="114">
        <f>IF(N150="snížená",J150,0)</f>
        <v>0</v>
      </c>
      <c r="BG150" s="114">
        <f>IF(N150="zákl. přenesená",J150,0)</f>
        <v>0</v>
      </c>
      <c r="BH150" s="114">
        <f>IF(N150="sníž. přenesená",J150,0)</f>
        <v>0</v>
      </c>
      <c r="BI150" s="114">
        <f>IF(N150="nulová",J150,0)</f>
        <v>0</v>
      </c>
      <c r="BJ150" s="16" t="s">
        <v>132</v>
      </c>
      <c r="BK150" s="114">
        <f>ROUND(I150*H150,2)</f>
        <v>0</v>
      </c>
      <c r="BL150" s="16" t="s">
        <v>162</v>
      </c>
      <c r="BM150" s="219" t="s">
        <v>167</v>
      </c>
    </row>
    <row r="151" spans="1:65" s="13" customFormat="1" ht="11.25">
      <c r="B151" s="220"/>
      <c r="C151" s="221"/>
      <c r="D151" s="222" t="s">
        <v>168</v>
      </c>
      <c r="E151" s="223" t="s">
        <v>1</v>
      </c>
      <c r="F151" s="224" t="s">
        <v>169</v>
      </c>
      <c r="G151" s="221"/>
      <c r="H151" s="225">
        <v>5.15</v>
      </c>
      <c r="I151" s="226"/>
      <c r="J151" s="221"/>
      <c r="K151" s="221"/>
      <c r="L151" s="227"/>
      <c r="M151" s="228"/>
      <c r="N151" s="229"/>
      <c r="O151" s="229"/>
      <c r="P151" s="229"/>
      <c r="Q151" s="229"/>
      <c r="R151" s="229"/>
      <c r="S151" s="229"/>
      <c r="T151" s="230"/>
      <c r="AT151" s="231" t="s">
        <v>168</v>
      </c>
      <c r="AU151" s="231" t="s">
        <v>132</v>
      </c>
      <c r="AV151" s="13" t="s">
        <v>132</v>
      </c>
      <c r="AW151" s="13" t="s">
        <v>32</v>
      </c>
      <c r="AX151" s="13" t="s">
        <v>86</v>
      </c>
      <c r="AY151" s="231" t="s">
        <v>154</v>
      </c>
    </row>
    <row r="152" spans="1:65" s="2" customFormat="1" ht="24.2" customHeight="1">
      <c r="A152" s="34"/>
      <c r="B152" s="35"/>
      <c r="C152" s="208" t="s">
        <v>155</v>
      </c>
      <c r="D152" s="208" t="s">
        <v>157</v>
      </c>
      <c r="E152" s="209" t="s">
        <v>170</v>
      </c>
      <c r="F152" s="210" t="s">
        <v>171</v>
      </c>
      <c r="G152" s="211" t="s">
        <v>172</v>
      </c>
      <c r="H152" s="212">
        <v>5</v>
      </c>
      <c r="I152" s="213"/>
      <c r="J152" s="214">
        <f>ROUND(I152*H152,2)</f>
        <v>0</v>
      </c>
      <c r="K152" s="210" t="s">
        <v>161</v>
      </c>
      <c r="L152" s="37"/>
      <c r="M152" s="215" t="s">
        <v>1</v>
      </c>
      <c r="N152" s="216" t="s">
        <v>44</v>
      </c>
      <c r="O152" s="71"/>
      <c r="P152" s="217">
        <f>O152*H152</f>
        <v>0</v>
      </c>
      <c r="Q152" s="217">
        <v>1.2999999999999999E-4</v>
      </c>
      <c r="R152" s="217">
        <f>Q152*H152</f>
        <v>6.4999999999999997E-4</v>
      </c>
      <c r="S152" s="217">
        <v>0</v>
      </c>
      <c r="T152" s="21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19" t="s">
        <v>162</v>
      </c>
      <c r="AT152" s="219" t="s">
        <v>157</v>
      </c>
      <c r="AU152" s="219" t="s">
        <v>132</v>
      </c>
      <c r="AY152" s="16" t="s">
        <v>154</v>
      </c>
      <c r="BE152" s="114">
        <f>IF(N152="základní",J152,0)</f>
        <v>0</v>
      </c>
      <c r="BF152" s="114">
        <f>IF(N152="snížená",J152,0)</f>
        <v>0</v>
      </c>
      <c r="BG152" s="114">
        <f>IF(N152="zákl. přenesená",J152,0)</f>
        <v>0</v>
      </c>
      <c r="BH152" s="114">
        <f>IF(N152="sníž. přenesená",J152,0)</f>
        <v>0</v>
      </c>
      <c r="BI152" s="114">
        <f>IF(N152="nulová",J152,0)</f>
        <v>0</v>
      </c>
      <c r="BJ152" s="16" t="s">
        <v>132</v>
      </c>
      <c r="BK152" s="114">
        <f>ROUND(I152*H152,2)</f>
        <v>0</v>
      </c>
      <c r="BL152" s="16" t="s">
        <v>162</v>
      </c>
      <c r="BM152" s="219" t="s">
        <v>173</v>
      </c>
    </row>
    <row r="153" spans="1:65" s="12" customFormat="1" ht="22.9" customHeight="1">
      <c r="B153" s="192"/>
      <c r="C153" s="193"/>
      <c r="D153" s="194" t="s">
        <v>77</v>
      </c>
      <c r="E153" s="206" t="s">
        <v>174</v>
      </c>
      <c r="F153" s="206" t="s">
        <v>175</v>
      </c>
      <c r="G153" s="193"/>
      <c r="H153" s="193"/>
      <c r="I153" s="196"/>
      <c r="J153" s="207">
        <f>BK153</f>
        <v>0</v>
      </c>
      <c r="K153" s="193"/>
      <c r="L153" s="198"/>
      <c r="M153" s="199"/>
      <c r="N153" s="200"/>
      <c r="O153" s="200"/>
      <c r="P153" s="201">
        <f>SUM(P154:P170)</f>
        <v>0</v>
      </c>
      <c r="Q153" s="200"/>
      <c r="R153" s="201">
        <f>SUM(R154:R170)</f>
        <v>2.4158895499999997</v>
      </c>
      <c r="S153" s="200"/>
      <c r="T153" s="202">
        <f>SUM(T154:T170)</f>
        <v>0</v>
      </c>
      <c r="AR153" s="203" t="s">
        <v>86</v>
      </c>
      <c r="AT153" s="204" t="s">
        <v>77</v>
      </c>
      <c r="AU153" s="204" t="s">
        <v>86</v>
      </c>
      <c r="AY153" s="203" t="s">
        <v>154</v>
      </c>
      <c r="BK153" s="205">
        <f>SUM(BK154:BK170)</f>
        <v>0</v>
      </c>
    </row>
    <row r="154" spans="1:65" s="2" customFormat="1" ht="21.75" customHeight="1">
      <c r="A154" s="34"/>
      <c r="B154" s="35"/>
      <c r="C154" s="208" t="s">
        <v>162</v>
      </c>
      <c r="D154" s="208" t="s">
        <v>157</v>
      </c>
      <c r="E154" s="209" t="s">
        <v>176</v>
      </c>
      <c r="F154" s="210" t="s">
        <v>177</v>
      </c>
      <c r="G154" s="211" t="s">
        <v>166</v>
      </c>
      <c r="H154" s="212">
        <v>0.5</v>
      </c>
      <c r="I154" s="213"/>
      <c r="J154" s="214">
        <f>ROUND(I154*H154,2)</f>
        <v>0</v>
      </c>
      <c r="K154" s="210" t="s">
        <v>161</v>
      </c>
      <c r="L154" s="37"/>
      <c r="M154" s="215" t="s">
        <v>1</v>
      </c>
      <c r="N154" s="216" t="s">
        <v>44</v>
      </c>
      <c r="O154" s="71"/>
      <c r="P154" s="217">
        <f>O154*H154</f>
        <v>0</v>
      </c>
      <c r="Q154" s="217">
        <v>0.04</v>
      </c>
      <c r="R154" s="217">
        <f>Q154*H154</f>
        <v>0.02</v>
      </c>
      <c r="S154" s="217">
        <v>0</v>
      </c>
      <c r="T154" s="21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19" t="s">
        <v>162</v>
      </c>
      <c r="AT154" s="219" t="s">
        <v>157</v>
      </c>
      <c r="AU154" s="219" t="s">
        <v>132</v>
      </c>
      <c r="AY154" s="16" t="s">
        <v>154</v>
      </c>
      <c r="BE154" s="114">
        <f>IF(N154="základní",J154,0)</f>
        <v>0</v>
      </c>
      <c r="BF154" s="114">
        <f>IF(N154="snížená",J154,0)</f>
        <v>0</v>
      </c>
      <c r="BG154" s="114">
        <f>IF(N154="zákl. přenesená",J154,0)</f>
        <v>0</v>
      </c>
      <c r="BH154" s="114">
        <f>IF(N154="sníž. přenesená",J154,0)</f>
        <v>0</v>
      </c>
      <c r="BI154" s="114">
        <f>IF(N154="nulová",J154,0)</f>
        <v>0</v>
      </c>
      <c r="BJ154" s="16" t="s">
        <v>132</v>
      </c>
      <c r="BK154" s="114">
        <f>ROUND(I154*H154,2)</f>
        <v>0</v>
      </c>
      <c r="BL154" s="16" t="s">
        <v>162</v>
      </c>
      <c r="BM154" s="219" t="s">
        <v>178</v>
      </c>
    </row>
    <row r="155" spans="1:65" s="13" customFormat="1" ht="11.25">
      <c r="B155" s="220"/>
      <c r="C155" s="221"/>
      <c r="D155" s="222" t="s">
        <v>168</v>
      </c>
      <c r="E155" s="223" t="s">
        <v>1</v>
      </c>
      <c r="F155" s="224" t="s">
        <v>179</v>
      </c>
      <c r="G155" s="221"/>
      <c r="H155" s="225">
        <v>0.5</v>
      </c>
      <c r="I155" s="226"/>
      <c r="J155" s="221"/>
      <c r="K155" s="221"/>
      <c r="L155" s="227"/>
      <c r="M155" s="228"/>
      <c r="N155" s="229"/>
      <c r="O155" s="229"/>
      <c r="P155" s="229"/>
      <c r="Q155" s="229"/>
      <c r="R155" s="229"/>
      <c r="S155" s="229"/>
      <c r="T155" s="230"/>
      <c r="AT155" s="231" t="s">
        <v>168</v>
      </c>
      <c r="AU155" s="231" t="s">
        <v>132</v>
      </c>
      <c r="AV155" s="13" t="s">
        <v>132</v>
      </c>
      <c r="AW155" s="13" t="s">
        <v>32</v>
      </c>
      <c r="AX155" s="13" t="s">
        <v>86</v>
      </c>
      <c r="AY155" s="231" t="s">
        <v>154</v>
      </c>
    </row>
    <row r="156" spans="1:65" s="2" customFormat="1" ht="24.2" customHeight="1">
      <c r="A156" s="34"/>
      <c r="B156" s="35"/>
      <c r="C156" s="208" t="s">
        <v>180</v>
      </c>
      <c r="D156" s="208" t="s">
        <v>157</v>
      </c>
      <c r="E156" s="209" t="s">
        <v>181</v>
      </c>
      <c r="F156" s="210" t="s">
        <v>182</v>
      </c>
      <c r="G156" s="211" t="s">
        <v>166</v>
      </c>
      <c r="H156" s="212">
        <v>32.424999999999997</v>
      </c>
      <c r="I156" s="213"/>
      <c r="J156" s="214">
        <f>ROUND(I156*H156,2)</f>
        <v>0</v>
      </c>
      <c r="K156" s="210" t="s">
        <v>161</v>
      </c>
      <c r="L156" s="37"/>
      <c r="M156" s="215" t="s">
        <v>1</v>
      </c>
      <c r="N156" s="216" t="s">
        <v>44</v>
      </c>
      <c r="O156" s="71"/>
      <c r="P156" s="217">
        <f>O156*H156</f>
        <v>0</v>
      </c>
      <c r="Q156" s="217">
        <v>4.3800000000000002E-3</v>
      </c>
      <c r="R156" s="217">
        <f>Q156*H156</f>
        <v>0.14202149999999999</v>
      </c>
      <c r="S156" s="217">
        <v>0</v>
      </c>
      <c r="T156" s="21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19" t="s">
        <v>162</v>
      </c>
      <c r="AT156" s="219" t="s">
        <v>157</v>
      </c>
      <c r="AU156" s="219" t="s">
        <v>132</v>
      </c>
      <c r="AY156" s="16" t="s">
        <v>154</v>
      </c>
      <c r="BE156" s="114">
        <f>IF(N156="základní",J156,0)</f>
        <v>0</v>
      </c>
      <c r="BF156" s="114">
        <f>IF(N156="snížená",J156,0)</f>
        <v>0</v>
      </c>
      <c r="BG156" s="114">
        <f>IF(N156="zákl. přenesená",J156,0)</f>
        <v>0</v>
      </c>
      <c r="BH156" s="114">
        <f>IF(N156="sníž. přenesená",J156,0)</f>
        <v>0</v>
      </c>
      <c r="BI156" s="114">
        <f>IF(N156="nulová",J156,0)</f>
        <v>0</v>
      </c>
      <c r="BJ156" s="16" t="s">
        <v>132</v>
      </c>
      <c r="BK156" s="114">
        <f>ROUND(I156*H156,2)</f>
        <v>0</v>
      </c>
      <c r="BL156" s="16" t="s">
        <v>162</v>
      </c>
      <c r="BM156" s="219" t="s">
        <v>183</v>
      </c>
    </row>
    <row r="157" spans="1:65" s="13" customFormat="1" ht="11.25">
      <c r="B157" s="220"/>
      <c r="C157" s="221"/>
      <c r="D157" s="222" t="s">
        <v>168</v>
      </c>
      <c r="E157" s="223" t="s">
        <v>1</v>
      </c>
      <c r="F157" s="224" t="s">
        <v>184</v>
      </c>
      <c r="G157" s="221"/>
      <c r="H157" s="225">
        <v>27.65</v>
      </c>
      <c r="I157" s="226"/>
      <c r="J157" s="221"/>
      <c r="K157" s="221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168</v>
      </c>
      <c r="AU157" s="231" t="s">
        <v>132</v>
      </c>
      <c r="AV157" s="13" t="s">
        <v>132</v>
      </c>
      <c r="AW157" s="13" t="s">
        <v>32</v>
      </c>
      <c r="AX157" s="13" t="s">
        <v>78</v>
      </c>
      <c r="AY157" s="231" t="s">
        <v>154</v>
      </c>
    </row>
    <row r="158" spans="1:65" s="13" customFormat="1" ht="11.25">
      <c r="B158" s="220"/>
      <c r="C158" s="221"/>
      <c r="D158" s="222" t="s">
        <v>168</v>
      </c>
      <c r="E158" s="223" t="s">
        <v>1</v>
      </c>
      <c r="F158" s="224" t="s">
        <v>185</v>
      </c>
      <c r="G158" s="221"/>
      <c r="H158" s="225">
        <v>4.7750000000000004</v>
      </c>
      <c r="I158" s="226"/>
      <c r="J158" s="221"/>
      <c r="K158" s="221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168</v>
      </c>
      <c r="AU158" s="231" t="s">
        <v>132</v>
      </c>
      <c r="AV158" s="13" t="s">
        <v>132</v>
      </c>
      <c r="AW158" s="13" t="s">
        <v>32</v>
      </c>
      <c r="AX158" s="13" t="s">
        <v>78</v>
      </c>
      <c r="AY158" s="231" t="s">
        <v>154</v>
      </c>
    </row>
    <row r="159" spans="1:65" s="14" customFormat="1" ht="11.25">
      <c r="B159" s="232"/>
      <c r="C159" s="233"/>
      <c r="D159" s="222" t="s">
        <v>168</v>
      </c>
      <c r="E159" s="234" t="s">
        <v>1</v>
      </c>
      <c r="F159" s="235" t="s">
        <v>186</v>
      </c>
      <c r="G159" s="233"/>
      <c r="H159" s="236">
        <v>32.424999999999997</v>
      </c>
      <c r="I159" s="237"/>
      <c r="J159" s="233"/>
      <c r="K159" s="233"/>
      <c r="L159" s="238"/>
      <c r="M159" s="239"/>
      <c r="N159" s="240"/>
      <c r="O159" s="240"/>
      <c r="P159" s="240"/>
      <c r="Q159" s="240"/>
      <c r="R159" s="240"/>
      <c r="S159" s="240"/>
      <c r="T159" s="241"/>
      <c r="AT159" s="242" t="s">
        <v>168</v>
      </c>
      <c r="AU159" s="242" t="s">
        <v>132</v>
      </c>
      <c r="AV159" s="14" t="s">
        <v>162</v>
      </c>
      <c r="AW159" s="14" t="s">
        <v>32</v>
      </c>
      <c r="AX159" s="14" t="s">
        <v>86</v>
      </c>
      <c r="AY159" s="242" t="s">
        <v>154</v>
      </c>
    </row>
    <row r="160" spans="1:65" s="2" customFormat="1" ht="24.2" customHeight="1">
      <c r="A160" s="34"/>
      <c r="B160" s="35"/>
      <c r="C160" s="208" t="s">
        <v>174</v>
      </c>
      <c r="D160" s="208" t="s">
        <v>157</v>
      </c>
      <c r="E160" s="209" t="s">
        <v>187</v>
      </c>
      <c r="F160" s="210" t="s">
        <v>188</v>
      </c>
      <c r="G160" s="211" t="s">
        <v>166</v>
      </c>
      <c r="H160" s="212">
        <v>4.7750000000000004</v>
      </c>
      <c r="I160" s="213"/>
      <c r="J160" s="214">
        <f>ROUND(I160*H160,2)</f>
        <v>0</v>
      </c>
      <c r="K160" s="210" t="s">
        <v>161</v>
      </c>
      <c r="L160" s="37"/>
      <c r="M160" s="215" t="s">
        <v>1</v>
      </c>
      <c r="N160" s="216" t="s">
        <v>44</v>
      </c>
      <c r="O160" s="71"/>
      <c r="P160" s="217">
        <f>O160*H160</f>
        <v>0</v>
      </c>
      <c r="Q160" s="217">
        <v>3.0000000000000001E-3</v>
      </c>
      <c r="R160" s="217">
        <f>Q160*H160</f>
        <v>1.4325000000000001E-2</v>
      </c>
      <c r="S160" s="217">
        <v>0</v>
      </c>
      <c r="T160" s="21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19" t="s">
        <v>162</v>
      </c>
      <c r="AT160" s="219" t="s">
        <v>157</v>
      </c>
      <c r="AU160" s="219" t="s">
        <v>132</v>
      </c>
      <c r="AY160" s="16" t="s">
        <v>154</v>
      </c>
      <c r="BE160" s="114">
        <f>IF(N160="základní",J160,0)</f>
        <v>0</v>
      </c>
      <c r="BF160" s="114">
        <f>IF(N160="snížená",J160,0)</f>
        <v>0</v>
      </c>
      <c r="BG160" s="114">
        <f>IF(N160="zákl. přenesená",J160,0)</f>
        <v>0</v>
      </c>
      <c r="BH160" s="114">
        <f>IF(N160="sníž. přenesená",J160,0)</f>
        <v>0</v>
      </c>
      <c r="BI160" s="114">
        <f>IF(N160="nulová",J160,0)</f>
        <v>0</v>
      </c>
      <c r="BJ160" s="16" t="s">
        <v>132</v>
      </c>
      <c r="BK160" s="114">
        <f>ROUND(I160*H160,2)</f>
        <v>0</v>
      </c>
      <c r="BL160" s="16" t="s">
        <v>162</v>
      </c>
      <c r="BM160" s="219" t="s">
        <v>189</v>
      </c>
    </row>
    <row r="161" spans="1:65" s="13" customFormat="1" ht="11.25">
      <c r="B161" s="220"/>
      <c r="C161" s="221"/>
      <c r="D161" s="222" t="s">
        <v>168</v>
      </c>
      <c r="E161" s="223" t="s">
        <v>1</v>
      </c>
      <c r="F161" s="224" t="s">
        <v>185</v>
      </c>
      <c r="G161" s="221"/>
      <c r="H161" s="225">
        <v>4.7750000000000004</v>
      </c>
      <c r="I161" s="226"/>
      <c r="J161" s="221"/>
      <c r="K161" s="221"/>
      <c r="L161" s="227"/>
      <c r="M161" s="228"/>
      <c r="N161" s="229"/>
      <c r="O161" s="229"/>
      <c r="P161" s="229"/>
      <c r="Q161" s="229"/>
      <c r="R161" s="229"/>
      <c r="S161" s="229"/>
      <c r="T161" s="230"/>
      <c r="AT161" s="231" t="s">
        <v>168</v>
      </c>
      <c r="AU161" s="231" t="s">
        <v>132</v>
      </c>
      <c r="AV161" s="13" t="s">
        <v>132</v>
      </c>
      <c r="AW161" s="13" t="s">
        <v>32</v>
      </c>
      <c r="AX161" s="13" t="s">
        <v>86</v>
      </c>
      <c r="AY161" s="231" t="s">
        <v>154</v>
      </c>
    </row>
    <row r="162" spans="1:65" s="2" customFormat="1" ht="24.2" customHeight="1">
      <c r="A162" s="34"/>
      <c r="B162" s="35"/>
      <c r="C162" s="208" t="s">
        <v>190</v>
      </c>
      <c r="D162" s="208" t="s">
        <v>157</v>
      </c>
      <c r="E162" s="209" t="s">
        <v>191</v>
      </c>
      <c r="F162" s="210" t="s">
        <v>192</v>
      </c>
      <c r="G162" s="211" t="s">
        <v>166</v>
      </c>
      <c r="H162" s="212">
        <v>18.875</v>
      </c>
      <c r="I162" s="213"/>
      <c r="J162" s="214">
        <f>ROUND(I162*H162,2)</f>
        <v>0</v>
      </c>
      <c r="K162" s="210" t="s">
        <v>161</v>
      </c>
      <c r="L162" s="37"/>
      <c r="M162" s="215" t="s">
        <v>1</v>
      </c>
      <c r="N162" s="216" t="s">
        <v>44</v>
      </c>
      <c r="O162" s="71"/>
      <c r="P162" s="217">
        <f>O162*H162</f>
        <v>0</v>
      </c>
      <c r="Q162" s="217">
        <v>6.5599999999999999E-3</v>
      </c>
      <c r="R162" s="217">
        <f>Q162*H162</f>
        <v>0.12382</v>
      </c>
      <c r="S162" s="217">
        <v>0</v>
      </c>
      <c r="T162" s="21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219" t="s">
        <v>162</v>
      </c>
      <c r="AT162" s="219" t="s">
        <v>157</v>
      </c>
      <c r="AU162" s="219" t="s">
        <v>132</v>
      </c>
      <c r="AY162" s="16" t="s">
        <v>154</v>
      </c>
      <c r="BE162" s="114">
        <f>IF(N162="základní",J162,0)</f>
        <v>0</v>
      </c>
      <c r="BF162" s="114">
        <f>IF(N162="snížená",J162,0)</f>
        <v>0</v>
      </c>
      <c r="BG162" s="114">
        <f>IF(N162="zákl. přenesená",J162,0)</f>
        <v>0</v>
      </c>
      <c r="BH162" s="114">
        <f>IF(N162="sníž. přenesená",J162,0)</f>
        <v>0</v>
      </c>
      <c r="BI162" s="114">
        <f>IF(N162="nulová",J162,0)</f>
        <v>0</v>
      </c>
      <c r="BJ162" s="16" t="s">
        <v>132</v>
      </c>
      <c r="BK162" s="114">
        <f>ROUND(I162*H162,2)</f>
        <v>0</v>
      </c>
      <c r="BL162" s="16" t="s">
        <v>162</v>
      </c>
      <c r="BM162" s="219" t="s">
        <v>193</v>
      </c>
    </row>
    <row r="163" spans="1:65" s="13" customFormat="1" ht="11.25">
      <c r="B163" s="220"/>
      <c r="C163" s="221"/>
      <c r="D163" s="222" t="s">
        <v>168</v>
      </c>
      <c r="E163" s="223" t="s">
        <v>1</v>
      </c>
      <c r="F163" s="224" t="s">
        <v>194</v>
      </c>
      <c r="G163" s="221"/>
      <c r="H163" s="225">
        <v>18.875</v>
      </c>
      <c r="I163" s="226"/>
      <c r="J163" s="221"/>
      <c r="K163" s="221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168</v>
      </c>
      <c r="AU163" s="231" t="s">
        <v>132</v>
      </c>
      <c r="AV163" s="13" t="s">
        <v>132</v>
      </c>
      <c r="AW163" s="13" t="s">
        <v>32</v>
      </c>
      <c r="AX163" s="13" t="s">
        <v>86</v>
      </c>
      <c r="AY163" s="231" t="s">
        <v>154</v>
      </c>
    </row>
    <row r="164" spans="1:65" s="2" customFormat="1" ht="33" customHeight="1">
      <c r="A164" s="34"/>
      <c r="B164" s="35"/>
      <c r="C164" s="208" t="s">
        <v>195</v>
      </c>
      <c r="D164" s="208" t="s">
        <v>157</v>
      </c>
      <c r="E164" s="209" t="s">
        <v>196</v>
      </c>
      <c r="F164" s="210" t="s">
        <v>197</v>
      </c>
      <c r="G164" s="211" t="s">
        <v>166</v>
      </c>
      <c r="H164" s="212">
        <v>94.375</v>
      </c>
      <c r="I164" s="213"/>
      <c r="J164" s="214">
        <f>ROUND(I164*H164,2)</f>
        <v>0</v>
      </c>
      <c r="K164" s="210" t="s">
        <v>161</v>
      </c>
      <c r="L164" s="37"/>
      <c r="M164" s="215" t="s">
        <v>1</v>
      </c>
      <c r="N164" s="216" t="s">
        <v>44</v>
      </c>
      <c r="O164" s="71"/>
      <c r="P164" s="217">
        <f>O164*H164</f>
        <v>0</v>
      </c>
      <c r="Q164" s="217">
        <v>1.31E-3</v>
      </c>
      <c r="R164" s="217">
        <f>Q164*H164</f>
        <v>0.12363125</v>
      </c>
      <c r="S164" s="217">
        <v>0</v>
      </c>
      <c r="T164" s="21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19" t="s">
        <v>162</v>
      </c>
      <c r="AT164" s="219" t="s">
        <v>157</v>
      </c>
      <c r="AU164" s="219" t="s">
        <v>132</v>
      </c>
      <c r="AY164" s="16" t="s">
        <v>154</v>
      </c>
      <c r="BE164" s="114">
        <f>IF(N164="základní",J164,0)</f>
        <v>0</v>
      </c>
      <c r="BF164" s="114">
        <f>IF(N164="snížená",J164,0)</f>
        <v>0</v>
      </c>
      <c r="BG164" s="114">
        <f>IF(N164="zákl. přenesená",J164,0)</f>
        <v>0</v>
      </c>
      <c r="BH164" s="114">
        <f>IF(N164="sníž. přenesená",J164,0)</f>
        <v>0</v>
      </c>
      <c r="BI164" s="114">
        <f>IF(N164="nulová",J164,0)</f>
        <v>0</v>
      </c>
      <c r="BJ164" s="16" t="s">
        <v>132</v>
      </c>
      <c r="BK164" s="114">
        <f>ROUND(I164*H164,2)</f>
        <v>0</v>
      </c>
      <c r="BL164" s="16" t="s">
        <v>162</v>
      </c>
      <c r="BM164" s="219" t="s">
        <v>198</v>
      </c>
    </row>
    <row r="165" spans="1:65" s="13" customFormat="1" ht="11.25">
      <c r="B165" s="220"/>
      <c r="C165" s="221"/>
      <c r="D165" s="222" t="s">
        <v>168</v>
      </c>
      <c r="E165" s="223" t="s">
        <v>1</v>
      </c>
      <c r="F165" s="224" t="s">
        <v>199</v>
      </c>
      <c r="G165" s="221"/>
      <c r="H165" s="225">
        <v>94.375</v>
      </c>
      <c r="I165" s="226"/>
      <c r="J165" s="221"/>
      <c r="K165" s="221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168</v>
      </c>
      <c r="AU165" s="231" t="s">
        <v>132</v>
      </c>
      <c r="AV165" s="13" t="s">
        <v>132</v>
      </c>
      <c r="AW165" s="13" t="s">
        <v>32</v>
      </c>
      <c r="AX165" s="13" t="s">
        <v>86</v>
      </c>
      <c r="AY165" s="231" t="s">
        <v>154</v>
      </c>
    </row>
    <row r="166" spans="1:65" s="2" customFormat="1" ht="24.2" customHeight="1">
      <c r="A166" s="34"/>
      <c r="B166" s="35"/>
      <c r="C166" s="208" t="s">
        <v>200</v>
      </c>
      <c r="D166" s="208" t="s">
        <v>157</v>
      </c>
      <c r="E166" s="209" t="s">
        <v>201</v>
      </c>
      <c r="F166" s="210" t="s">
        <v>202</v>
      </c>
      <c r="G166" s="211" t="s">
        <v>203</v>
      </c>
      <c r="H166" s="212">
        <v>0.09</v>
      </c>
      <c r="I166" s="213"/>
      <c r="J166" s="214">
        <f>ROUND(I166*H166,2)</f>
        <v>0</v>
      </c>
      <c r="K166" s="210" t="s">
        <v>161</v>
      </c>
      <c r="L166" s="37"/>
      <c r="M166" s="215" t="s">
        <v>1</v>
      </c>
      <c r="N166" s="216" t="s">
        <v>44</v>
      </c>
      <c r="O166" s="71"/>
      <c r="P166" s="217">
        <f>O166*H166</f>
        <v>0</v>
      </c>
      <c r="Q166" s="217">
        <v>2.3010199999999998</v>
      </c>
      <c r="R166" s="217">
        <f>Q166*H166</f>
        <v>0.20709179999999996</v>
      </c>
      <c r="S166" s="217">
        <v>0</v>
      </c>
      <c r="T166" s="21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19" t="s">
        <v>162</v>
      </c>
      <c r="AT166" s="219" t="s">
        <v>157</v>
      </c>
      <c r="AU166" s="219" t="s">
        <v>132</v>
      </c>
      <c r="AY166" s="16" t="s">
        <v>154</v>
      </c>
      <c r="BE166" s="114">
        <f>IF(N166="základní",J166,0)</f>
        <v>0</v>
      </c>
      <c r="BF166" s="114">
        <f>IF(N166="snížená",J166,0)</f>
        <v>0</v>
      </c>
      <c r="BG166" s="114">
        <f>IF(N166="zákl. přenesená",J166,0)</f>
        <v>0</v>
      </c>
      <c r="BH166" s="114">
        <f>IF(N166="sníž. přenesená",J166,0)</f>
        <v>0</v>
      </c>
      <c r="BI166" s="114">
        <f>IF(N166="nulová",J166,0)</f>
        <v>0</v>
      </c>
      <c r="BJ166" s="16" t="s">
        <v>132</v>
      </c>
      <c r="BK166" s="114">
        <f>ROUND(I166*H166,2)</f>
        <v>0</v>
      </c>
      <c r="BL166" s="16" t="s">
        <v>162</v>
      </c>
      <c r="BM166" s="219" t="s">
        <v>204</v>
      </c>
    </row>
    <row r="167" spans="1:65" s="2" customFormat="1" ht="24.2" customHeight="1">
      <c r="A167" s="34"/>
      <c r="B167" s="35"/>
      <c r="C167" s="208" t="s">
        <v>205</v>
      </c>
      <c r="D167" s="208" t="s">
        <v>157</v>
      </c>
      <c r="E167" s="209" t="s">
        <v>206</v>
      </c>
      <c r="F167" s="210" t="s">
        <v>207</v>
      </c>
      <c r="G167" s="211" t="s">
        <v>166</v>
      </c>
      <c r="H167" s="212">
        <v>17</v>
      </c>
      <c r="I167" s="213"/>
      <c r="J167" s="214">
        <f>ROUND(I167*H167,2)</f>
        <v>0</v>
      </c>
      <c r="K167" s="210" t="s">
        <v>161</v>
      </c>
      <c r="L167" s="37"/>
      <c r="M167" s="215" t="s">
        <v>1</v>
      </c>
      <c r="N167" s="216" t="s">
        <v>44</v>
      </c>
      <c r="O167" s="71"/>
      <c r="P167" s="217">
        <f>O167*H167</f>
        <v>0</v>
      </c>
      <c r="Q167" s="217">
        <v>0.105</v>
      </c>
      <c r="R167" s="217">
        <f>Q167*H167</f>
        <v>1.7849999999999999</v>
      </c>
      <c r="S167" s="217">
        <v>0</v>
      </c>
      <c r="T167" s="21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219" t="s">
        <v>162</v>
      </c>
      <c r="AT167" s="219" t="s">
        <v>157</v>
      </c>
      <c r="AU167" s="219" t="s">
        <v>132</v>
      </c>
      <c r="AY167" s="16" t="s">
        <v>154</v>
      </c>
      <c r="BE167" s="114">
        <f>IF(N167="základní",J167,0)</f>
        <v>0</v>
      </c>
      <c r="BF167" s="114">
        <f>IF(N167="snížená",J167,0)</f>
        <v>0</v>
      </c>
      <c r="BG167" s="114">
        <f>IF(N167="zákl. přenesená",J167,0)</f>
        <v>0</v>
      </c>
      <c r="BH167" s="114">
        <f>IF(N167="sníž. přenesená",J167,0)</f>
        <v>0</v>
      </c>
      <c r="BI167" s="114">
        <f>IF(N167="nulová",J167,0)</f>
        <v>0</v>
      </c>
      <c r="BJ167" s="16" t="s">
        <v>132</v>
      </c>
      <c r="BK167" s="114">
        <f>ROUND(I167*H167,2)</f>
        <v>0</v>
      </c>
      <c r="BL167" s="16" t="s">
        <v>162</v>
      </c>
      <c r="BM167" s="219" t="s">
        <v>208</v>
      </c>
    </row>
    <row r="168" spans="1:65" s="13" customFormat="1" ht="11.25">
      <c r="B168" s="220"/>
      <c r="C168" s="221"/>
      <c r="D168" s="222" t="s">
        <v>168</v>
      </c>
      <c r="E168" s="223" t="s">
        <v>1</v>
      </c>
      <c r="F168" s="224" t="s">
        <v>209</v>
      </c>
      <c r="G168" s="221"/>
      <c r="H168" s="225">
        <v>15.4</v>
      </c>
      <c r="I168" s="226"/>
      <c r="J168" s="221"/>
      <c r="K168" s="221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168</v>
      </c>
      <c r="AU168" s="231" t="s">
        <v>132</v>
      </c>
      <c r="AV168" s="13" t="s">
        <v>132</v>
      </c>
      <c r="AW168" s="13" t="s">
        <v>32</v>
      </c>
      <c r="AX168" s="13" t="s">
        <v>78</v>
      </c>
      <c r="AY168" s="231" t="s">
        <v>154</v>
      </c>
    </row>
    <row r="169" spans="1:65" s="13" customFormat="1" ht="11.25">
      <c r="B169" s="220"/>
      <c r="C169" s="221"/>
      <c r="D169" s="222" t="s">
        <v>168</v>
      </c>
      <c r="E169" s="223" t="s">
        <v>1</v>
      </c>
      <c r="F169" s="224" t="s">
        <v>210</v>
      </c>
      <c r="G169" s="221"/>
      <c r="H169" s="225">
        <v>1.6</v>
      </c>
      <c r="I169" s="226"/>
      <c r="J169" s="221"/>
      <c r="K169" s="221"/>
      <c r="L169" s="227"/>
      <c r="M169" s="228"/>
      <c r="N169" s="229"/>
      <c r="O169" s="229"/>
      <c r="P169" s="229"/>
      <c r="Q169" s="229"/>
      <c r="R169" s="229"/>
      <c r="S169" s="229"/>
      <c r="T169" s="230"/>
      <c r="AT169" s="231" t="s">
        <v>168</v>
      </c>
      <c r="AU169" s="231" t="s">
        <v>132</v>
      </c>
      <c r="AV169" s="13" t="s">
        <v>132</v>
      </c>
      <c r="AW169" s="13" t="s">
        <v>32</v>
      </c>
      <c r="AX169" s="13" t="s">
        <v>78</v>
      </c>
      <c r="AY169" s="231" t="s">
        <v>154</v>
      </c>
    </row>
    <row r="170" spans="1:65" s="14" customFormat="1" ht="11.25">
      <c r="B170" s="232"/>
      <c r="C170" s="233"/>
      <c r="D170" s="222" t="s">
        <v>168</v>
      </c>
      <c r="E170" s="234" t="s">
        <v>1</v>
      </c>
      <c r="F170" s="235" t="s">
        <v>186</v>
      </c>
      <c r="G170" s="233"/>
      <c r="H170" s="236">
        <v>17</v>
      </c>
      <c r="I170" s="237"/>
      <c r="J170" s="233"/>
      <c r="K170" s="233"/>
      <c r="L170" s="238"/>
      <c r="M170" s="239"/>
      <c r="N170" s="240"/>
      <c r="O170" s="240"/>
      <c r="P170" s="240"/>
      <c r="Q170" s="240"/>
      <c r="R170" s="240"/>
      <c r="S170" s="240"/>
      <c r="T170" s="241"/>
      <c r="AT170" s="242" t="s">
        <v>168</v>
      </c>
      <c r="AU170" s="242" t="s">
        <v>132</v>
      </c>
      <c r="AV170" s="14" t="s">
        <v>162</v>
      </c>
      <c r="AW170" s="14" t="s">
        <v>32</v>
      </c>
      <c r="AX170" s="14" t="s">
        <v>86</v>
      </c>
      <c r="AY170" s="242" t="s">
        <v>154</v>
      </c>
    </row>
    <row r="171" spans="1:65" s="12" customFormat="1" ht="22.9" customHeight="1">
      <c r="B171" s="192"/>
      <c r="C171" s="193"/>
      <c r="D171" s="194" t="s">
        <v>77</v>
      </c>
      <c r="E171" s="206" t="s">
        <v>200</v>
      </c>
      <c r="F171" s="206" t="s">
        <v>211</v>
      </c>
      <c r="G171" s="193"/>
      <c r="H171" s="193"/>
      <c r="I171" s="196"/>
      <c r="J171" s="207">
        <f>BK171</f>
        <v>0</v>
      </c>
      <c r="K171" s="193"/>
      <c r="L171" s="198"/>
      <c r="M171" s="199"/>
      <c r="N171" s="200"/>
      <c r="O171" s="200"/>
      <c r="P171" s="201">
        <f>SUM(P172:P201)</f>
        <v>0</v>
      </c>
      <c r="Q171" s="200"/>
      <c r="R171" s="201">
        <f>SUM(R172:R201)</f>
        <v>8.3000000000000001E-4</v>
      </c>
      <c r="S171" s="200"/>
      <c r="T171" s="202">
        <f>SUM(T172:T201)</f>
        <v>6.0489429999999995</v>
      </c>
      <c r="AR171" s="203" t="s">
        <v>86</v>
      </c>
      <c r="AT171" s="204" t="s">
        <v>77</v>
      </c>
      <c r="AU171" s="204" t="s">
        <v>86</v>
      </c>
      <c r="AY171" s="203" t="s">
        <v>154</v>
      </c>
      <c r="BK171" s="205">
        <f>SUM(BK172:BK201)</f>
        <v>0</v>
      </c>
    </row>
    <row r="172" spans="1:65" s="2" customFormat="1" ht="24.2" customHeight="1">
      <c r="A172" s="34"/>
      <c r="B172" s="35"/>
      <c r="C172" s="208" t="s">
        <v>212</v>
      </c>
      <c r="D172" s="208" t="s">
        <v>157</v>
      </c>
      <c r="E172" s="209" t="s">
        <v>213</v>
      </c>
      <c r="F172" s="210" t="s">
        <v>214</v>
      </c>
      <c r="G172" s="211" t="s">
        <v>166</v>
      </c>
      <c r="H172" s="212">
        <v>20</v>
      </c>
      <c r="I172" s="213"/>
      <c r="J172" s="214">
        <f>ROUND(I172*H172,2)</f>
        <v>0</v>
      </c>
      <c r="K172" s="210" t="s">
        <v>161</v>
      </c>
      <c r="L172" s="37"/>
      <c r="M172" s="215" t="s">
        <v>1</v>
      </c>
      <c r="N172" s="216" t="s">
        <v>44</v>
      </c>
      <c r="O172" s="71"/>
      <c r="P172" s="217">
        <f>O172*H172</f>
        <v>0</v>
      </c>
      <c r="Q172" s="217">
        <v>4.0000000000000003E-5</v>
      </c>
      <c r="R172" s="217">
        <f>Q172*H172</f>
        <v>8.0000000000000004E-4</v>
      </c>
      <c r="S172" s="217">
        <v>0</v>
      </c>
      <c r="T172" s="21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19" t="s">
        <v>162</v>
      </c>
      <c r="AT172" s="219" t="s">
        <v>157</v>
      </c>
      <c r="AU172" s="219" t="s">
        <v>132</v>
      </c>
      <c r="AY172" s="16" t="s">
        <v>154</v>
      </c>
      <c r="BE172" s="114">
        <f>IF(N172="základní",J172,0)</f>
        <v>0</v>
      </c>
      <c r="BF172" s="114">
        <f>IF(N172="snížená",J172,0)</f>
        <v>0</v>
      </c>
      <c r="BG172" s="114">
        <f>IF(N172="zákl. přenesená",J172,0)</f>
        <v>0</v>
      </c>
      <c r="BH172" s="114">
        <f>IF(N172="sníž. přenesená",J172,0)</f>
        <v>0</v>
      </c>
      <c r="BI172" s="114">
        <f>IF(N172="nulová",J172,0)</f>
        <v>0</v>
      </c>
      <c r="BJ172" s="16" t="s">
        <v>132</v>
      </c>
      <c r="BK172" s="114">
        <f>ROUND(I172*H172,2)</f>
        <v>0</v>
      </c>
      <c r="BL172" s="16" t="s">
        <v>162</v>
      </c>
      <c r="BM172" s="219" t="s">
        <v>215</v>
      </c>
    </row>
    <row r="173" spans="1:65" s="2" customFormat="1" ht="21.75" customHeight="1">
      <c r="A173" s="34"/>
      <c r="B173" s="35"/>
      <c r="C173" s="208" t="s">
        <v>216</v>
      </c>
      <c r="D173" s="208" t="s">
        <v>157</v>
      </c>
      <c r="E173" s="209" t="s">
        <v>217</v>
      </c>
      <c r="F173" s="210" t="s">
        <v>218</v>
      </c>
      <c r="G173" s="211" t="s">
        <v>166</v>
      </c>
      <c r="H173" s="212">
        <v>1.9430000000000001</v>
      </c>
      <c r="I173" s="213"/>
      <c r="J173" s="214">
        <f>ROUND(I173*H173,2)</f>
        <v>0</v>
      </c>
      <c r="K173" s="210" t="s">
        <v>161</v>
      </c>
      <c r="L173" s="37"/>
      <c r="M173" s="215" t="s">
        <v>1</v>
      </c>
      <c r="N173" s="216" t="s">
        <v>44</v>
      </c>
      <c r="O173" s="71"/>
      <c r="P173" s="217">
        <f>O173*H173</f>
        <v>0</v>
      </c>
      <c r="Q173" s="217">
        <v>0</v>
      </c>
      <c r="R173" s="217">
        <f>Q173*H173</f>
        <v>0</v>
      </c>
      <c r="S173" s="217">
        <v>0.13100000000000003</v>
      </c>
      <c r="T173" s="218">
        <f>S173*H173</f>
        <v>0.25453300000000006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19" t="s">
        <v>162</v>
      </c>
      <c r="AT173" s="219" t="s">
        <v>157</v>
      </c>
      <c r="AU173" s="219" t="s">
        <v>132</v>
      </c>
      <c r="AY173" s="16" t="s">
        <v>154</v>
      </c>
      <c r="BE173" s="114">
        <f>IF(N173="základní",J173,0)</f>
        <v>0</v>
      </c>
      <c r="BF173" s="114">
        <f>IF(N173="snížená",J173,0)</f>
        <v>0</v>
      </c>
      <c r="BG173" s="114">
        <f>IF(N173="zákl. přenesená",J173,0)</f>
        <v>0</v>
      </c>
      <c r="BH173" s="114">
        <f>IF(N173="sníž. přenesená",J173,0)</f>
        <v>0</v>
      </c>
      <c r="BI173" s="114">
        <f>IF(N173="nulová",J173,0)</f>
        <v>0</v>
      </c>
      <c r="BJ173" s="16" t="s">
        <v>132</v>
      </c>
      <c r="BK173" s="114">
        <f>ROUND(I173*H173,2)</f>
        <v>0</v>
      </c>
      <c r="BL173" s="16" t="s">
        <v>162</v>
      </c>
      <c r="BM173" s="219" t="s">
        <v>219</v>
      </c>
    </row>
    <row r="174" spans="1:65" s="13" customFormat="1" ht="11.25">
      <c r="B174" s="220"/>
      <c r="C174" s="221"/>
      <c r="D174" s="222" t="s">
        <v>168</v>
      </c>
      <c r="E174" s="223" t="s">
        <v>1</v>
      </c>
      <c r="F174" s="224" t="s">
        <v>220</v>
      </c>
      <c r="G174" s="221"/>
      <c r="H174" s="225">
        <v>1.9430000000000001</v>
      </c>
      <c r="I174" s="226"/>
      <c r="J174" s="221"/>
      <c r="K174" s="221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168</v>
      </c>
      <c r="AU174" s="231" t="s">
        <v>132</v>
      </c>
      <c r="AV174" s="13" t="s">
        <v>132</v>
      </c>
      <c r="AW174" s="13" t="s">
        <v>32</v>
      </c>
      <c r="AX174" s="13" t="s">
        <v>86</v>
      </c>
      <c r="AY174" s="231" t="s">
        <v>154</v>
      </c>
    </row>
    <row r="175" spans="1:65" s="2" customFormat="1" ht="21.75" customHeight="1">
      <c r="A175" s="34"/>
      <c r="B175" s="35"/>
      <c r="C175" s="208" t="s">
        <v>221</v>
      </c>
      <c r="D175" s="208" t="s">
        <v>157</v>
      </c>
      <c r="E175" s="209" t="s">
        <v>222</v>
      </c>
      <c r="F175" s="210" t="s">
        <v>223</v>
      </c>
      <c r="G175" s="211" t="s">
        <v>166</v>
      </c>
      <c r="H175" s="212">
        <v>5.0999999999999996</v>
      </c>
      <c r="I175" s="213"/>
      <c r="J175" s="214">
        <f>ROUND(I175*H175,2)</f>
        <v>0</v>
      </c>
      <c r="K175" s="210" t="s">
        <v>161</v>
      </c>
      <c r="L175" s="37"/>
      <c r="M175" s="215" t="s">
        <v>1</v>
      </c>
      <c r="N175" s="216" t="s">
        <v>44</v>
      </c>
      <c r="O175" s="71"/>
      <c r="P175" s="217">
        <f>O175*H175</f>
        <v>0</v>
      </c>
      <c r="Q175" s="217">
        <v>0</v>
      </c>
      <c r="R175" s="217">
        <f>Q175*H175</f>
        <v>0</v>
      </c>
      <c r="S175" s="217">
        <v>0.26100000000000007</v>
      </c>
      <c r="T175" s="218">
        <f>S175*H175</f>
        <v>1.3311000000000002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19" t="s">
        <v>162</v>
      </c>
      <c r="AT175" s="219" t="s">
        <v>157</v>
      </c>
      <c r="AU175" s="219" t="s">
        <v>132</v>
      </c>
      <c r="AY175" s="16" t="s">
        <v>154</v>
      </c>
      <c r="BE175" s="114">
        <f>IF(N175="základní",J175,0)</f>
        <v>0</v>
      </c>
      <c r="BF175" s="114">
        <f>IF(N175="snížená",J175,0)</f>
        <v>0</v>
      </c>
      <c r="BG175" s="114">
        <f>IF(N175="zákl. přenesená",J175,0)</f>
        <v>0</v>
      </c>
      <c r="BH175" s="114">
        <f>IF(N175="sníž. přenesená",J175,0)</f>
        <v>0</v>
      </c>
      <c r="BI175" s="114">
        <f>IF(N175="nulová",J175,0)</f>
        <v>0</v>
      </c>
      <c r="BJ175" s="16" t="s">
        <v>132</v>
      </c>
      <c r="BK175" s="114">
        <f>ROUND(I175*H175,2)</f>
        <v>0</v>
      </c>
      <c r="BL175" s="16" t="s">
        <v>162</v>
      </c>
      <c r="BM175" s="219" t="s">
        <v>224</v>
      </c>
    </row>
    <row r="176" spans="1:65" s="13" customFormat="1" ht="11.25">
      <c r="B176" s="220"/>
      <c r="C176" s="221"/>
      <c r="D176" s="222" t="s">
        <v>168</v>
      </c>
      <c r="E176" s="223" t="s">
        <v>1</v>
      </c>
      <c r="F176" s="224" t="s">
        <v>225</v>
      </c>
      <c r="G176" s="221"/>
      <c r="H176" s="225">
        <v>5.0999999999999996</v>
      </c>
      <c r="I176" s="226"/>
      <c r="J176" s="221"/>
      <c r="K176" s="221"/>
      <c r="L176" s="227"/>
      <c r="M176" s="228"/>
      <c r="N176" s="229"/>
      <c r="O176" s="229"/>
      <c r="P176" s="229"/>
      <c r="Q176" s="229"/>
      <c r="R176" s="229"/>
      <c r="S176" s="229"/>
      <c r="T176" s="230"/>
      <c r="AT176" s="231" t="s">
        <v>168</v>
      </c>
      <c r="AU176" s="231" t="s">
        <v>132</v>
      </c>
      <c r="AV176" s="13" t="s">
        <v>132</v>
      </c>
      <c r="AW176" s="13" t="s">
        <v>32</v>
      </c>
      <c r="AX176" s="13" t="s">
        <v>86</v>
      </c>
      <c r="AY176" s="231" t="s">
        <v>154</v>
      </c>
    </row>
    <row r="177" spans="1:65" s="2" customFormat="1" ht="33" customHeight="1">
      <c r="A177" s="34"/>
      <c r="B177" s="35"/>
      <c r="C177" s="208" t="s">
        <v>226</v>
      </c>
      <c r="D177" s="208" t="s">
        <v>157</v>
      </c>
      <c r="E177" s="209" t="s">
        <v>227</v>
      </c>
      <c r="F177" s="210" t="s">
        <v>228</v>
      </c>
      <c r="G177" s="211" t="s">
        <v>203</v>
      </c>
      <c r="H177" s="212">
        <v>0.09</v>
      </c>
      <c r="I177" s="213"/>
      <c r="J177" s="214">
        <f>ROUND(I177*H177,2)</f>
        <v>0</v>
      </c>
      <c r="K177" s="210" t="s">
        <v>161</v>
      </c>
      <c r="L177" s="37"/>
      <c r="M177" s="215" t="s">
        <v>1</v>
      </c>
      <c r="N177" s="216" t="s">
        <v>44</v>
      </c>
      <c r="O177" s="71"/>
      <c r="P177" s="217">
        <f>O177*H177</f>
        <v>0</v>
      </c>
      <c r="Q177" s="217">
        <v>0</v>
      </c>
      <c r="R177" s="217">
        <f>Q177*H177</f>
        <v>0</v>
      </c>
      <c r="S177" s="217">
        <v>2.2000000000000002</v>
      </c>
      <c r="T177" s="218">
        <f>S177*H177</f>
        <v>0.19800000000000001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19" t="s">
        <v>162</v>
      </c>
      <c r="AT177" s="219" t="s">
        <v>157</v>
      </c>
      <c r="AU177" s="219" t="s">
        <v>132</v>
      </c>
      <c r="AY177" s="16" t="s">
        <v>154</v>
      </c>
      <c r="BE177" s="114">
        <f>IF(N177="základní",J177,0)</f>
        <v>0</v>
      </c>
      <c r="BF177" s="114">
        <f>IF(N177="snížená",J177,0)</f>
        <v>0</v>
      </c>
      <c r="BG177" s="114">
        <f>IF(N177="zákl. přenesená",J177,0)</f>
        <v>0</v>
      </c>
      <c r="BH177" s="114">
        <f>IF(N177="sníž. přenesená",J177,0)</f>
        <v>0</v>
      </c>
      <c r="BI177" s="114">
        <f>IF(N177="nulová",J177,0)</f>
        <v>0</v>
      </c>
      <c r="BJ177" s="16" t="s">
        <v>132</v>
      </c>
      <c r="BK177" s="114">
        <f>ROUND(I177*H177,2)</f>
        <v>0</v>
      </c>
      <c r="BL177" s="16" t="s">
        <v>162</v>
      </c>
      <c r="BM177" s="219" t="s">
        <v>229</v>
      </c>
    </row>
    <row r="178" spans="1:65" s="13" customFormat="1" ht="11.25">
      <c r="B178" s="220"/>
      <c r="C178" s="221"/>
      <c r="D178" s="222" t="s">
        <v>168</v>
      </c>
      <c r="E178" s="223" t="s">
        <v>1</v>
      </c>
      <c r="F178" s="224" t="s">
        <v>230</v>
      </c>
      <c r="G178" s="221"/>
      <c r="H178" s="225">
        <v>0.09</v>
      </c>
      <c r="I178" s="226"/>
      <c r="J178" s="221"/>
      <c r="K178" s="221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168</v>
      </c>
      <c r="AU178" s="231" t="s">
        <v>132</v>
      </c>
      <c r="AV178" s="13" t="s">
        <v>132</v>
      </c>
      <c r="AW178" s="13" t="s">
        <v>32</v>
      </c>
      <c r="AX178" s="13" t="s">
        <v>86</v>
      </c>
      <c r="AY178" s="231" t="s">
        <v>154</v>
      </c>
    </row>
    <row r="179" spans="1:65" s="2" customFormat="1" ht="24.2" customHeight="1">
      <c r="A179" s="34"/>
      <c r="B179" s="35"/>
      <c r="C179" s="208" t="s">
        <v>8</v>
      </c>
      <c r="D179" s="208" t="s">
        <v>157</v>
      </c>
      <c r="E179" s="209" t="s">
        <v>231</v>
      </c>
      <c r="F179" s="210" t="s">
        <v>232</v>
      </c>
      <c r="G179" s="211" t="s">
        <v>166</v>
      </c>
      <c r="H179" s="212">
        <v>8.32</v>
      </c>
      <c r="I179" s="213"/>
      <c r="J179" s="214">
        <f>ROUND(I179*H179,2)</f>
        <v>0</v>
      </c>
      <c r="K179" s="210" t="s">
        <v>161</v>
      </c>
      <c r="L179" s="37"/>
      <c r="M179" s="215" t="s">
        <v>1</v>
      </c>
      <c r="N179" s="216" t="s">
        <v>44</v>
      </c>
      <c r="O179" s="71"/>
      <c r="P179" s="217">
        <f>O179*H179</f>
        <v>0</v>
      </c>
      <c r="Q179" s="217">
        <v>0</v>
      </c>
      <c r="R179" s="217">
        <f>Q179*H179</f>
        <v>0</v>
      </c>
      <c r="S179" s="217">
        <v>0.09</v>
      </c>
      <c r="T179" s="218">
        <f>S179*H179</f>
        <v>0.74880000000000002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19" t="s">
        <v>162</v>
      </c>
      <c r="AT179" s="219" t="s">
        <v>157</v>
      </c>
      <c r="AU179" s="219" t="s">
        <v>132</v>
      </c>
      <c r="AY179" s="16" t="s">
        <v>154</v>
      </c>
      <c r="BE179" s="114">
        <f>IF(N179="základní",J179,0)</f>
        <v>0</v>
      </c>
      <c r="BF179" s="114">
        <f>IF(N179="snížená",J179,0)</f>
        <v>0</v>
      </c>
      <c r="BG179" s="114">
        <f>IF(N179="zákl. přenesená",J179,0)</f>
        <v>0</v>
      </c>
      <c r="BH179" s="114">
        <f>IF(N179="sníž. přenesená",J179,0)</f>
        <v>0</v>
      </c>
      <c r="BI179" s="114">
        <f>IF(N179="nulová",J179,0)</f>
        <v>0</v>
      </c>
      <c r="BJ179" s="16" t="s">
        <v>132</v>
      </c>
      <c r="BK179" s="114">
        <f>ROUND(I179*H179,2)</f>
        <v>0</v>
      </c>
      <c r="BL179" s="16" t="s">
        <v>162</v>
      </c>
      <c r="BM179" s="219" t="s">
        <v>233</v>
      </c>
    </row>
    <row r="180" spans="1:65" s="13" customFormat="1" ht="11.25">
      <c r="B180" s="220"/>
      <c r="C180" s="221"/>
      <c r="D180" s="222" t="s">
        <v>168</v>
      </c>
      <c r="E180" s="223" t="s">
        <v>1</v>
      </c>
      <c r="F180" s="224" t="s">
        <v>234</v>
      </c>
      <c r="G180" s="221"/>
      <c r="H180" s="225">
        <v>4.32</v>
      </c>
      <c r="I180" s="226"/>
      <c r="J180" s="221"/>
      <c r="K180" s="221"/>
      <c r="L180" s="227"/>
      <c r="M180" s="228"/>
      <c r="N180" s="229"/>
      <c r="O180" s="229"/>
      <c r="P180" s="229"/>
      <c r="Q180" s="229"/>
      <c r="R180" s="229"/>
      <c r="S180" s="229"/>
      <c r="T180" s="230"/>
      <c r="AT180" s="231" t="s">
        <v>168</v>
      </c>
      <c r="AU180" s="231" t="s">
        <v>132</v>
      </c>
      <c r="AV180" s="13" t="s">
        <v>132</v>
      </c>
      <c r="AW180" s="13" t="s">
        <v>32</v>
      </c>
      <c r="AX180" s="13" t="s">
        <v>78</v>
      </c>
      <c r="AY180" s="231" t="s">
        <v>154</v>
      </c>
    </row>
    <row r="181" spans="1:65" s="13" customFormat="1" ht="11.25">
      <c r="B181" s="220"/>
      <c r="C181" s="221"/>
      <c r="D181" s="222" t="s">
        <v>168</v>
      </c>
      <c r="E181" s="223" t="s">
        <v>1</v>
      </c>
      <c r="F181" s="224" t="s">
        <v>235</v>
      </c>
      <c r="G181" s="221"/>
      <c r="H181" s="225">
        <v>4</v>
      </c>
      <c r="I181" s="226"/>
      <c r="J181" s="221"/>
      <c r="K181" s="221"/>
      <c r="L181" s="227"/>
      <c r="M181" s="228"/>
      <c r="N181" s="229"/>
      <c r="O181" s="229"/>
      <c r="P181" s="229"/>
      <c r="Q181" s="229"/>
      <c r="R181" s="229"/>
      <c r="S181" s="229"/>
      <c r="T181" s="230"/>
      <c r="AT181" s="231" t="s">
        <v>168</v>
      </c>
      <c r="AU181" s="231" t="s">
        <v>132</v>
      </c>
      <c r="AV181" s="13" t="s">
        <v>132</v>
      </c>
      <c r="AW181" s="13" t="s">
        <v>32</v>
      </c>
      <c r="AX181" s="13" t="s">
        <v>78</v>
      </c>
      <c r="AY181" s="231" t="s">
        <v>154</v>
      </c>
    </row>
    <row r="182" spans="1:65" s="14" customFormat="1" ht="11.25">
      <c r="B182" s="232"/>
      <c r="C182" s="233"/>
      <c r="D182" s="222" t="s">
        <v>168</v>
      </c>
      <c r="E182" s="234" t="s">
        <v>1</v>
      </c>
      <c r="F182" s="235" t="s">
        <v>186</v>
      </c>
      <c r="G182" s="233"/>
      <c r="H182" s="236">
        <v>8.32</v>
      </c>
      <c r="I182" s="237"/>
      <c r="J182" s="233"/>
      <c r="K182" s="233"/>
      <c r="L182" s="238"/>
      <c r="M182" s="239"/>
      <c r="N182" s="240"/>
      <c r="O182" s="240"/>
      <c r="P182" s="240"/>
      <c r="Q182" s="240"/>
      <c r="R182" s="240"/>
      <c r="S182" s="240"/>
      <c r="T182" s="241"/>
      <c r="AT182" s="242" t="s">
        <v>168</v>
      </c>
      <c r="AU182" s="242" t="s">
        <v>132</v>
      </c>
      <c r="AV182" s="14" t="s">
        <v>162</v>
      </c>
      <c r="AW182" s="14" t="s">
        <v>32</v>
      </c>
      <c r="AX182" s="14" t="s">
        <v>86</v>
      </c>
      <c r="AY182" s="242" t="s">
        <v>154</v>
      </c>
    </row>
    <row r="183" spans="1:65" s="2" customFormat="1" ht="33" customHeight="1">
      <c r="A183" s="34"/>
      <c r="B183" s="35"/>
      <c r="C183" s="208" t="s">
        <v>236</v>
      </c>
      <c r="D183" s="208" t="s">
        <v>157</v>
      </c>
      <c r="E183" s="209" t="s">
        <v>237</v>
      </c>
      <c r="F183" s="210" t="s">
        <v>238</v>
      </c>
      <c r="G183" s="211" t="s">
        <v>203</v>
      </c>
      <c r="H183" s="212">
        <v>0.09</v>
      </c>
      <c r="I183" s="213"/>
      <c r="J183" s="214">
        <f>ROUND(I183*H183,2)</f>
        <v>0</v>
      </c>
      <c r="K183" s="210" t="s">
        <v>161</v>
      </c>
      <c r="L183" s="37"/>
      <c r="M183" s="215" t="s">
        <v>1</v>
      </c>
      <c r="N183" s="216" t="s">
        <v>44</v>
      </c>
      <c r="O183" s="71"/>
      <c r="P183" s="217">
        <f>O183*H183</f>
        <v>0</v>
      </c>
      <c r="Q183" s="217">
        <v>0</v>
      </c>
      <c r="R183" s="217">
        <f>Q183*H183</f>
        <v>0</v>
      </c>
      <c r="S183" s="217">
        <v>2.9000000000000005E-2</v>
      </c>
      <c r="T183" s="218">
        <f>S183*H183</f>
        <v>2.6100000000000003E-3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19" t="s">
        <v>162</v>
      </c>
      <c r="AT183" s="219" t="s">
        <v>157</v>
      </c>
      <c r="AU183" s="219" t="s">
        <v>132</v>
      </c>
      <c r="AY183" s="16" t="s">
        <v>154</v>
      </c>
      <c r="BE183" s="114">
        <f>IF(N183="základní",J183,0)</f>
        <v>0</v>
      </c>
      <c r="BF183" s="114">
        <f>IF(N183="snížená",J183,0)</f>
        <v>0</v>
      </c>
      <c r="BG183" s="114">
        <f>IF(N183="zákl. přenesená",J183,0)</f>
        <v>0</v>
      </c>
      <c r="BH183" s="114">
        <f>IF(N183="sníž. přenesená",J183,0)</f>
        <v>0</v>
      </c>
      <c r="BI183" s="114">
        <f>IF(N183="nulová",J183,0)</f>
        <v>0</v>
      </c>
      <c r="BJ183" s="16" t="s">
        <v>132</v>
      </c>
      <c r="BK183" s="114">
        <f>ROUND(I183*H183,2)</f>
        <v>0</v>
      </c>
      <c r="BL183" s="16" t="s">
        <v>162</v>
      </c>
      <c r="BM183" s="219" t="s">
        <v>239</v>
      </c>
    </row>
    <row r="184" spans="1:65" s="2" customFormat="1" ht="24.2" customHeight="1">
      <c r="A184" s="34"/>
      <c r="B184" s="35"/>
      <c r="C184" s="208" t="s">
        <v>240</v>
      </c>
      <c r="D184" s="208" t="s">
        <v>157</v>
      </c>
      <c r="E184" s="209" t="s">
        <v>241</v>
      </c>
      <c r="F184" s="210" t="s">
        <v>242</v>
      </c>
      <c r="G184" s="211" t="s">
        <v>166</v>
      </c>
      <c r="H184" s="212">
        <v>8.32</v>
      </c>
      <c r="I184" s="213"/>
      <c r="J184" s="214">
        <f>ROUND(I184*H184,2)</f>
        <v>0</v>
      </c>
      <c r="K184" s="210" t="s">
        <v>161</v>
      </c>
      <c r="L184" s="37"/>
      <c r="M184" s="215" t="s">
        <v>1</v>
      </c>
      <c r="N184" s="216" t="s">
        <v>44</v>
      </c>
      <c r="O184" s="71"/>
      <c r="P184" s="217">
        <f>O184*H184</f>
        <v>0</v>
      </c>
      <c r="Q184" s="217">
        <v>0</v>
      </c>
      <c r="R184" s="217">
        <f>Q184*H184</f>
        <v>0</v>
      </c>
      <c r="S184" s="217">
        <v>3.5000000000000003E-2</v>
      </c>
      <c r="T184" s="218">
        <f>S184*H184</f>
        <v>0.29120000000000001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19" t="s">
        <v>162</v>
      </c>
      <c r="AT184" s="219" t="s">
        <v>157</v>
      </c>
      <c r="AU184" s="219" t="s">
        <v>132</v>
      </c>
      <c r="AY184" s="16" t="s">
        <v>154</v>
      </c>
      <c r="BE184" s="114">
        <f>IF(N184="základní",J184,0)</f>
        <v>0</v>
      </c>
      <c r="BF184" s="114">
        <f>IF(N184="snížená",J184,0)</f>
        <v>0</v>
      </c>
      <c r="BG184" s="114">
        <f>IF(N184="zákl. přenesená",J184,0)</f>
        <v>0</v>
      </c>
      <c r="BH184" s="114">
        <f>IF(N184="sníž. přenesená",J184,0)</f>
        <v>0</v>
      </c>
      <c r="BI184" s="114">
        <f>IF(N184="nulová",J184,0)</f>
        <v>0</v>
      </c>
      <c r="BJ184" s="16" t="s">
        <v>132</v>
      </c>
      <c r="BK184" s="114">
        <f>ROUND(I184*H184,2)</f>
        <v>0</v>
      </c>
      <c r="BL184" s="16" t="s">
        <v>162</v>
      </c>
      <c r="BM184" s="219" t="s">
        <v>243</v>
      </c>
    </row>
    <row r="185" spans="1:65" s="13" customFormat="1" ht="11.25">
      <c r="B185" s="220"/>
      <c r="C185" s="221"/>
      <c r="D185" s="222" t="s">
        <v>168</v>
      </c>
      <c r="E185" s="223" t="s">
        <v>1</v>
      </c>
      <c r="F185" s="224" t="s">
        <v>234</v>
      </c>
      <c r="G185" s="221"/>
      <c r="H185" s="225">
        <v>4.32</v>
      </c>
      <c r="I185" s="226"/>
      <c r="J185" s="221"/>
      <c r="K185" s="221"/>
      <c r="L185" s="227"/>
      <c r="M185" s="228"/>
      <c r="N185" s="229"/>
      <c r="O185" s="229"/>
      <c r="P185" s="229"/>
      <c r="Q185" s="229"/>
      <c r="R185" s="229"/>
      <c r="S185" s="229"/>
      <c r="T185" s="230"/>
      <c r="AT185" s="231" t="s">
        <v>168</v>
      </c>
      <c r="AU185" s="231" t="s">
        <v>132</v>
      </c>
      <c r="AV185" s="13" t="s">
        <v>132</v>
      </c>
      <c r="AW185" s="13" t="s">
        <v>32</v>
      </c>
      <c r="AX185" s="13" t="s">
        <v>78</v>
      </c>
      <c r="AY185" s="231" t="s">
        <v>154</v>
      </c>
    </row>
    <row r="186" spans="1:65" s="13" customFormat="1" ht="11.25">
      <c r="B186" s="220"/>
      <c r="C186" s="221"/>
      <c r="D186" s="222" t="s">
        <v>168</v>
      </c>
      <c r="E186" s="223" t="s">
        <v>1</v>
      </c>
      <c r="F186" s="224" t="s">
        <v>235</v>
      </c>
      <c r="G186" s="221"/>
      <c r="H186" s="225">
        <v>4</v>
      </c>
      <c r="I186" s="226"/>
      <c r="J186" s="221"/>
      <c r="K186" s="221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168</v>
      </c>
      <c r="AU186" s="231" t="s">
        <v>132</v>
      </c>
      <c r="AV186" s="13" t="s">
        <v>132</v>
      </c>
      <c r="AW186" s="13" t="s">
        <v>32</v>
      </c>
      <c r="AX186" s="13" t="s">
        <v>78</v>
      </c>
      <c r="AY186" s="231" t="s">
        <v>154</v>
      </c>
    </row>
    <row r="187" spans="1:65" s="14" customFormat="1" ht="11.25">
      <c r="B187" s="232"/>
      <c r="C187" s="233"/>
      <c r="D187" s="222" t="s">
        <v>168</v>
      </c>
      <c r="E187" s="234" t="s">
        <v>1</v>
      </c>
      <c r="F187" s="235" t="s">
        <v>186</v>
      </c>
      <c r="G187" s="233"/>
      <c r="H187" s="236">
        <v>8.32</v>
      </c>
      <c r="I187" s="237"/>
      <c r="J187" s="233"/>
      <c r="K187" s="233"/>
      <c r="L187" s="238"/>
      <c r="M187" s="239"/>
      <c r="N187" s="240"/>
      <c r="O187" s="240"/>
      <c r="P187" s="240"/>
      <c r="Q187" s="240"/>
      <c r="R187" s="240"/>
      <c r="S187" s="240"/>
      <c r="T187" s="241"/>
      <c r="AT187" s="242" t="s">
        <v>168</v>
      </c>
      <c r="AU187" s="242" t="s">
        <v>132</v>
      </c>
      <c r="AV187" s="14" t="s">
        <v>162</v>
      </c>
      <c r="AW187" s="14" t="s">
        <v>32</v>
      </c>
      <c r="AX187" s="14" t="s">
        <v>86</v>
      </c>
      <c r="AY187" s="242" t="s">
        <v>154</v>
      </c>
    </row>
    <row r="188" spans="1:65" s="2" customFormat="1" ht="16.5" customHeight="1">
      <c r="A188" s="34"/>
      <c r="B188" s="35"/>
      <c r="C188" s="208" t="s">
        <v>244</v>
      </c>
      <c r="D188" s="208" t="s">
        <v>157</v>
      </c>
      <c r="E188" s="209" t="s">
        <v>245</v>
      </c>
      <c r="F188" s="210" t="s">
        <v>246</v>
      </c>
      <c r="G188" s="211" t="s">
        <v>172</v>
      </c>
      <c r="H188" s="212">
        <v>5</v>
      </c>
      <c r="I188" s="213"/>
      <c r="J188" s="214">
        <f>ROUND(I188*H188,2)</f>
        <v>0</v>
      </c>
      <c r="K188" s="210" t="s">
        <v>161</v>
      </c>
      <c r="L188" s="37"/>
      <c r="M188" s="215" t="s">
        <v>1</v>
      </c>
      <c r="N188" s="216" t="s">
        <v>44</v>
      </c>
      <c r="O188" s="71"/>
      <c r="P188" s="217">
        <f>O188*H188</f>
        <v>0</v>
      </c>
      <c r="Q188" s="217">
        <v>0</v>
      </c>
      <c r="R188" s="217">
        <f>Q188*H188</f>
        <v>0</v>
      </c>
      <c r="S188" s="217">
        <v>8.9999999999999993E-3</v>
      </c>
      <c r="T188" s="218">
        <f>S188*H188</f>
        <v>4.4999999999999998E-2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19" t="s">
        <v>162</v>
      </c>
      <c r="AT188" s="219" t="s">
        <v>157</v>
      </c>
      <c r="AU188" s="219" t="s">
        <v>132</v>
      </c>
      <c r="AY188" s="16" t="s">
        <v>154</v>
      </c>
      <c r="BE188" s="114">
        <f>IF(N188="základní",J188,0)</f>
        <v>0</v>
      </c>
      <c r="BF188" s="114">
        <f>IF(N188="snížená",J188,0)</f>
        <v>0</v>
      </c>
      <c r="BG188" s="114">
        <f>IF(N188="zákl. přenesená",J188,0)</f>
        <v>0</v>
      </c>
      <c r="BH188" s="114">
        <f>IF(N188="sníž. přenesená",J188,0)</f>
        <v>0</v>
      </c>
      <c r="BI188" s="114">
        <f>IF(N188="nulová",J188,0)</f>
        <v>0</v>
      </c>
      <c r="BJ188" s="16" t="s">
        <v>132</v>
      </c>
      <c r="BK188" s="114">
        <f>ROUND(I188*H188,2)</f>
        <v>0</v>
      </c>
      <c r="BL188" s="16" t="s">
        <v>162</v>
      </c>
      <c r="BM188" s="219" t="s">
        <v>247</v>
      </c>
    </row>
    <row r="189" spans="1:65" s="13" customFormat="1" ht="11.25">
      <c r="B189" s="220"/>
      <c r="C189" s="221"/>
      <c r="D189" s="222" t="s">
        <v>168</v>
      </c>
      <c r="E189" s="223" t="s">
        <v>1</v>
      </c>
      <c r="F189" s="224" t="s">
        <v>248</v>
      </c>
      <c r="G189" s="221"/>
      <c r="H189" s="225">
        <v>5</v>
      </c>
      <c r="I189" s="226"/>
      <c r="J189" s="221"/>
      <c r="K189" s="221"/>
      <c r="L189" s="227"/>
      <c r="M189" s="228"/>
      <c r="N189" s="229"/>
      <c r="O189" s="229"/>
      <c r="P189" s="229"/>
      <c r="Q189" s="229"/>
      <c r="R189" s="229"/>
      <c r="S189" s="229"/>
      <c r="T189" s="230"/>
      <c r="AT189" s="231" t="s">
        <v>168</v>
      </c>
      <c r="AU189" s="231" t="s">
        <v>132</v>
      </c>
      <c r="AV189" s="13" t="s">
        <v>132</v>
      </c>
      <c r="AW189" s="13" t="s">
        <v>32</v>
      </c>
      <c r="AX189" s="13" t="s">
        <v>86</v>
      </c>
      <c r="AY189" s="231" t="s">
        <v>154</v>
      </c>
    </row>
    <row r="190" spans="1:65" s="2" customFormat="1" ht="21.75" customHeight="1">
      <c r="A190" s="34"/>
      <c r="B190" s="35"/>
      <c r="C190" s="208" t="s">
        <v>249</v>
      </c>
      <c r="D190" s="208" t="s">
        <v>157</v>
      </c>
      <c r="E190" s="209" t="s">
        <v>250</v>
      </c>
      <c r="F190" s="210" t="s">
        <v>251</v>
      </c>
      <c r="G190" s="211" t="s">
        <v>166</v>
      </c>
      <c r="H190" s="212">
        <v>1.4</v>
      </c>
      <c r="I190" s="213"/>
      <c r="J190" s="214">
        <f>ROUND(I190*H190,2)</f>
        <v>0</v>
      </c>
      <c r="K190" s="210" t="s">
        <v>161</v>
      </c>
      <c r="L190" s="37"/>
      <c r="M190" s="215" t="s">
        <v>1</v>
      </c>
      <c r="N190" s="216" t="s">
        <v>44</v>
      </c>
      <c r="O190" s="71"/>
      <c r="P190" s="217">
        <f>O190*H190</f>
        <v>0</v>
      </c>
      <c r="Q190" s="217">
        <v>0</v>
      </c>
      <c r="R190" s="217">
        <f>Q190*H190</f>
        <v>0</v>
      </c>
      <c r="S190" s="217">
        <v>8.7999999999999981E-2</v>
      </c>
      <c r="T190" s="218">
        <f>S190*H190</f>
        <v>0.12319999999999996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19" t="s">
        <v>162</v>
      </c>
      <c r="AT190" s="219" t="s">
        <v>157</v>
      </c>
      <c r="AU190" s="219" t="s">
        <v>132</v>
      </c>
      <c r="AY190" s="16" t="s">
        <v>154</v>
      </c>
      <c r="BE190" s="114">
        <f>IF(N190="základní",J190,0)</f>
        <v>0</v>
      </c>
      <c r="BF190" s="114">
        <f>IF(N190="snížená",J190,0)</f>
        <v>0</v>
      </c>
      <c r="BG190" s="114">
        <f>IF(N190="zákl. přenesená",J190,0)</f>
        <v>0</v>
      </c>
      <c r="BH190" s="114">
        <f>IF(N190="sníž. přenesená",J190,0)</f>
        <v>0</v>
      </c>
      <c r="BI190" s="114">
        <f>IF(N190="nulová",J190,0)</f>
        <v>0</v>
      </c>
      <c r="BJ190" s="16" t="s">
        <v>132</v>
      </c>
      <c r="BK190" s="114">
        <f>ROUND(I190*H190,2)</f>
        <v>0</v>
      </c>
      <c r="BL190" s="16" t="s">
        <v>162</v>
      </c>
      <c r="BM190" s="219" t="s">
        <v>252</v>
      </c>
    </row>
    <row r="191" spans="1:65" s="13" customFormat="1" ht="11.25">
      <c r="B191" s="220"/>
      <c r="C191" s="221"/>
      <c r="D191" s="222" t="s">
        <v>168</v>
      </c>
      <c r="E191" s="223" t="s">
        <v>1</v>
      </c>
      <c r="F191" s="224" t="s">
        <v>253</v>
      </c>
      <c r="G191" s="221"/>
      <c r="H191" s="225">
        <v>1.4</v>
      </c>
      <c r="I191" s="226"/>
      <c r="J191" s="221"/>
      <c r="K191" s="221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168</v>
      </c>
      <c r="AU191" s="231" t="s">
        <v>132</v>
      </c>
      <c r="AV191" s="13" t="s">
        <v>132</v>
      </c>
      <c r="AW191" s="13" t="s">
        <v>32</v>
      </c>
      <c r="AX191" s="13" t="s">
        <v>86</v>
      </c>
      <c r="AY191" s="231" t="s">
        <v>154</v>
      </c>
    </row>
    <row r="192" spans="1:65" s="2" customFormat="1" ht="24.2" customHeight="1">
      <c r="A192" s="34"/>
      <c r="B192" s="35"/>
      <c r="C192" s="208" t="s">
        <v>254</v>
      </c>
      <c r="D192" s="208" t="s">
        <v>157</v>
      </c>
      <c r="E192" s="209" t="s">
        <v>255</v>
      </c>
      <c r="F192" s="210" t="s">
        <v>256</v>
      </c>
      <c r="G192" s="211" t="s">
        <v>172</v>
      </c>
      <c r="H192" s="212">
        <v>5</v>
      </c>
      <c r="I192" s="213"/>
      <c r="J192" s="214">
        <f>ROUND(I192*H192,2)</f>
        <v>0</v>
      </c>
      <c r="K192" s="210" t="s">
        <v>161</v>
      </c>
      <c r="L192" s="37"/>
      <c r="M192" s="215" t="s">
        <v>1</v>
      </c>
      <c r="N192" s="216" t="s">
        <v>44</v>
      </c>
      <c r="O192" s="71"/>
      <c r="P192" s="217">
        <f>O192*H192</f>
        <v>0</v>
      </c>
      <c r="Q192" s="217">
        <v>0</v>
      </c>
      <c r="R192" s="217">
        <f>Q192*H192</f>
        <v>0</v>
      </c>
      <c r="S192" s="217">
        <v>1.7999999999999999E-2</v>
      </c>
      <c r="T192" s="218">
        <f>S192*H192</f>
        <v>0.09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19" t="s">
        <v>162</v>
      </c>
      <c r="AT192" s="219" t="s">
        <v>157</v>
      </c>
      <c r="AU192" s="219" t="s">
        <v>132</v>
      </c>
      <c r="AY192" s="16" t="s">
        <v>154</v>
      </c>
      <c r="BE192" s="114">
        <f>IF(N192="základní",J192,0)</f>
        <v>0</v>
      </c>
      <c r="BF192" s="114">
        <f>IF(N192="snížená",J192,0)</f>
        <v>0</v>
      </c>
      <c r="BG192" s="114">
        <f>IF(N192="zákl. přenesená",J192,0)</f>
        <v>0</v>
      </c>
      <c r="BH192" s="114">
        <f>IF(N192="sníž. přenesená",J192,0)</f>
        <v>0</v>
      </c>
      <c r="BI192" s="114">
        <f>IF(N192="nulová",J192,0)</f>
        <v>0</v>
      </c>
      <c r="BJ192" s="16" t="s">
        <v>132</v>
      </c>
      <c r="BK192" s="114">
        <f>ROUND(I192*H192,2)</f>
        <v>0</v>
      </c>
      <c r="BL192" s="16" t="s">
        <v>162</v>
      </c>
      <c r="BM192" s="219" t="s">
        <v>257</v>
      </c>
    </row>
    <row r="193" spans="1:65" s="2" customFormat="1" ht="24.2" customHeight="1">
      <c r="A193" s="34"/>
      <c r="B193" s="35"/>
      <c r="C193" s="208" t="s">
        <v>7</v>
      </c>
      <c r="D193" s="208" t="s">
        <v>157</v>
      </c>
      <c r="E193" s="209" t="s">
        <v>258</v>
      </c>
      <c r="F193" s="210" t="s">
        <v>259</v>
      </c>
      <c r="G193" s="211" t="s">
        <v>172</v>
      </c>
      <c r="H193" s="212">
        <v>3</v>
      </c>
      <c r="I193" s="213"/>
      <c r="J193" s="214">
        <f>ROUND(I193*H193,2)</f>
        <v>0</v>
      </c>
      <c r="K193" s="210" t="s">
        <v>161</v>
      </c>
      <c r="L193" s="37"/>
      <c r="M193" s="215" t="s">
        <v>1</v>
      </c>
      <c r="N193" s="216" t="s">
        <v>44</v>
      </c>
      <c r="O193" s="71"/>
      <c r="P193" s="217">
        <f>O193*H193</f>
        <v>0</v>
      </c>
      <c r="Q193" s="217">
        <v>1.0000000000000001E-5</v>
      </c>
      <c r="R193" s="217">
        <f>Q193*H193</f>
        <v>3.0000000000000004E-5</v>
      </c>
      <c r="S193" s="217">
        <v>0</v>
      </c>
      <c r="T193" s="21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19" t="s">
        <v>162</v>
      </c>
      <c r="AT193" s="219" t="s">
        <v>157</v>
      </c>
      <c r="AU193" s="219" t="s">
        <v>132</v>
      </c>
      <c r="AY193" s="16" t="s">
        <v>154</v>
      </c>
      <c r="BE193" s="114">
        <f>IF(N193="základní",J193,0)</f>
        <v>0</v>
      </c>
      <c r="BF193" s="114">
        <f>IF(N193="snížená",J193,0)</f>
        <v>0</v>
      </c>
      <c r="BG193" s="114">
        <f>IF(N193="zákl. přenesená",J193,0)</f>
        <v>0</v>
      </c>
      <c r="BH193" s="114">
        <f>IF(N193="sníž. přenesená",J193,0)</f>
        <v>0</v>
      </c>
      <c r="BI193" s="114">
        <f>IF(N193="nulová",J193,0)</f>
        <v>0</v>
      </c>
      <c r="BJ193" s="16" t="s">
        <v>132</v>
      </c>
      <c r="BK193" s="114">
        <f>ROUND(I193*H193,2)</f>
        <v>0</v>
      </c>
      <c r="BL193" s="16" t="s">
        <v>162</v>
      </c>
      <c r="BM193" s="219" t="s">
        <v>260</v>
      </c>
    </row>
    <row r="194" spans="1:65" s="2" customFormat="1" ht="37.9" customHeight="1">
      <c r="A194" s="34"/>
      <c r="B194" s="35"/>
      <c r="C194" s="208" t="s">
        <v>261</v>
      </c>
      <c r="D194" s="208" t="s">
        <v>157</v>
      </c>
      <c r="E194" s="209" t="s">
        <v>262</v>
      </c>
      <c r="F194" s="210" t="s">
        <v>263</v>
      </c>
      <c r="G194" s="211" t="s">
        <v>166</v>
      </c>
      <c r="H194" s="212">
        <v>23.5</v>
      </c>
      <c r="I194" s="213"/>
      <c r="J194" s="214">
        <f>ROUND(I194*H194,2)</f>
        <v>0</v>
      </c>
      <c r="K194" s="210" t="s">
        <v>161</v>
      </c>
      <c r="L194" s="37"/>
      <c r="M194" s="215" t="s">
        <v>1</v>
      </c>
      <c r="N194" s="216" t="s">
        <v>44</v>
      </c>
      <c r="O194" s="71"/>
      <c r="P194" s="217">
        <f>O194*H194</f>
        <v>0</v>
      </c>
      <c r="Q194" s="217">
        <v>0</v>
      </c>
      <c r="R194" s="217">
        <f>Q194*H194</f>
        <v>0</v>
      </c>
      <c r="S194" s="217">
        <v>4.5999999999999999E-2</v>
      </c>
      <c r="T194" s="218">
        <f>S194*H194</f>
        <v>1.081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19" t="s">
        <v>162</v>
      </c>
      <c r="AT194" s="219" t="s">
        <v>157</v>
      </c>
      <c r="AU194" s="219" t="s">
        <v>132</v>
      </c>
      <c r="AY194" s="16" t="s">
        <v>154</v>
      </c>
      <c r="BE194" s="114">
        <f>IF(N194="základní",J194,0)</f>
        <v>0</v>
      </c>
      <c r="BF194" s="114">
        <f>IF(N194="snížená",J194,0)</f>
        <v>0</v>
      </c>
      <c r="BG194" s="114">
        <f>IF(N194="zákl. přenesená",J194,0)</f>
        <v>0</v>
      </c>
      <c r="BH194" s="114">
        <f>IF(N194="sníž. přenesená",J194,0)</f>
        <v>0</v>
      </c>
      <c r="BI194" s="114">
        <f>IF(N194="nulová",J194,0)</f>
        <v>0</v>
      </c>
      <c r="BJ194" s="16" t="s">
        <v>132</v>
      </c>
      <c r="BK194" s="114">
        <f>ROUND(I194*H194,2)</f>
        <v>0</v>
      </c>
      <c r="BL194" s="16" t="s">
        <v>162</v>
      </c>
      <c r="BM194" s="219" t="s">
        <v>264</v>
      </c>
    </row>
    <row r="195" spans="1:65" s="13" customFormat="1" ht="11.25">
      <c r="B195" s="220"/>
      <c r="C195" s="221"/>
      <c r="D195" s="222" t="s">
        <v>168</v>
      </c>
      <c r="E195" s="223" t="s">
        <v>1</v>
      </c>
      <c r="F195" s="224" t="s">
        <v>265</v>
      </c>
      <c r="G195" s="221"/>
      <c r="H195" s="225">
        <v>23.5</v>
      </c>
      <c r="I195" s="226"/>
      <c r="J195" s="221"/>
      <c r="K195" s="221"/>
      <c r="L195" s="227"/>
      <c r="M195" s="228"/>
      <c r="N195" s="229"/>
      <c r="O195" s="229"/>
      <c r="P195" s="229"/>
      <c r="Q195" s="229"/>
      <c r="R195" s="229"/>
      <c r="S195" s="229"/>
      <c r="T195" s="230"/>
      <c r="AT195" s="231" t="s">
        <v>168</v>
      </c>
      <c r="AU195" s="231" t="s">
        <v>132</v>
      </c>
      <c r="AV195" s="13" t="s">
        <v>132</v>
      </c>
      <c r="AW195" s="13" t="s">
        <v>32</v>
      </c>
      <c r="AX195" s="13" t="s">
        <v>86</v>
      </c>
      <c r="AY195" s="231" t="s">
        <v>154</v>
      </c>
    </row>
    <row r="196" spans="1:65" s="2" customFormat="1" ht="24.2" customHeight="1">
      <c r="A196" s="34"/>
      <c r="B196" s="35"/>
      <c r="C196" s="208" t="s">
        <v>266</v>
      </c>
      <c r="D196" s="208" t="s">
        <v>157</v>
      </c>
      <c r="E196" s="209" t="s">
        <v>267</v>
      </c>
      <c r="F196" s="210" t="s">
        <v>268</v>
      </c>
      <c r="G196" s="211" t="s">
        <v>166</v>
      </c>
      <c r="H196" s="212">
        <v>21.5</v>
      </c>
      <c r="I196" s="213"/>
      <c r="J196" s="214">
        <f>ROUND(I196*H196,2)</f>
        <v>0</v>
      </c>
      <c r="K196" s="210" t="s">
        <v>161</v>
      </c>
      <c r="L196" s="37"/>
      <c r="M196" s="215" t="s">
        <v>1</v>
      </c>
      <c r="N196" s="216" t="s">
        <v>44</v>
      </c>
      <c r="O196" s="71"/>
      <c r="P196" s="217">
        <f>O196*H196</f>
        <v>0</v>
      </c>
      <c r="Q196" s="217">
        <v>0</v>
      </c>
      <c r="R196" s="217">
        <f>Q196*H196</f>
        <v>0</v>
      </c>
      <c r="S196" s="217">
        <v>6.8000000000000005E-2</v>
      </c>
      <c r="T196" s="218">
        <f>S196*H196</f>
        <v>1.4620000000000002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19" t="s">
        <v>162</v>
      </c>
      <c r="AT196" s="219" t="s">
        <v>157</v>
      </c>
      <c r="AU196" s="219" t="s">
        <v>132</v>
      </c>
      <c r="AY196" s="16" t="s">
        <v>154</v>
      </c>
      <c r="BE196" s="114">
        <f>IF(N196="základní",J196,0)</f>
        <v>0</v>
      </c>
      <c r="BF196" s="114">
        <f>IF(N196="snížená",J196,0)</f>
        <v>0</v>
      </c>
      <c r="BG196" s="114">
        <f>IF(N196="zákl. přenesená",J196,0)</f>
        <v>0</v>
      </c>
      <c r="BH196" s="114">
        <f>IF(N196="sníž. přenesená",J196,0)</f>
        <v>0</v>
      </c>
      <c r="BI196" s="114">
        <f>IF(N196="nulová",J196,0)</f>
        <v>0</v>
      </c>
      <c r="BJ196" s="16" t="s">
        <v>132</v>
      </c>
      <c r="BK196" s="114">
        <f>ROUND(I196*H196,2)</f>
        <v>0</v>
      </c>
      <c r="BL196" s="16" t="s">
        <v>162</v>
      </c>
      <c r="BM196" s="219" t="s">
        <v>269</v>
      </c>
    </row>
    <row r="197" spans="1:65" s="13" customFormat="1" ht="11.25">
      <c r="B197" s="220"/>
      <c r="C197" s="221"/>
      <c r="D197" s="222" t="s">
        <v>168</v>
      </c>
      <c r="E197" s="223" t="s">
        <v>1</v>
      </c>
      <c r="F197" s="224" t="s">
        <v>270</v>
      </c>
      <c r="G197" s="221"/>
      <c r="H197" s="225">
        <v>21.5</v>
      </c>
      <c r="I197" s="226"/>
      <c r="J197" s="221"/>
      <c r="K197" s="221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168</v>
      </c>
      <c r="AU197" s="231" t="s">
        <v>132</v>
      </c>
      <c r="AV197" s="13" t="s">
        <v>132</v>
      </c>
      <c r="AW197" s="13" t="s">
        <v>32</v>
      </c>
      <c r="AX197" s="13" t="s">
        <v>86</v>
      </c>
      <c r="AY197" s="231" t="s">
        <v>154</v>
      </c>
    </row>
    <row r="198" spans="1:65" s="2" customFormat="1" ht="21.75" customHeight="1">
      <c r="A198" s="34"/>
      <c r="B198" s="35"/>
      <c r="C198" s="208" t="s">
        <v>271</v>
      </c>
      <c r="D198" s="208" t="s">
        <v>157</v>
      </c>
      <c r="E198" s="209" t="s">
        <v>272</v>
      </c>
      <c r="F198" s="210" t="s">
        <v>273</v>
      </c>
      <c r="G198" s="211" t="s">
        <v>166</v>
      </c>
      <c r="H198" s="212">
        <v>1.5</v>
      </c>
      <c r="I198" s="213"/>
      <c r="J198" s="214">
        <f>ROUND(I198*H198,2)</f>
        <v>0</v>
      </c>
      <c r="K198" s="210" t="s">
        <v>1</v>
      </c>
      <c r="L198" s="37"/>
      <c r="M198" s="215" t="s">
        <v>1</v>
      </c>
      <c r="N198" s="216" t="s">
        <v>44</v>
      </c>
      <c r="O198" s="71"/>
      <c r="P198" s="217">
        <f>O198*H198</f>
        <v>0</v>
      </c>
      <c r="Q198" s="217">
        <v>0</v>
      </c>
      <c r="R198" s="217">
        <f>Q198*H198</f>
        <v>0</v>
      </c>
      <c r="S198" s="217">
        <v>0.26100000000000007</v>
      </c>
      <c r="T198" s="218">
        <f>S198*H198</f>
        <v>0.39150000000000007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19" t="s">
        <v>162</v>
      </c>
      <c r="AT198" s="219" t="s">
        <v>157</v>
      </c>
      <c r="AU198" s="219" t="s">
        <v>132</v>
      </c>
      <c r="AY198" s="16" t="s">
        <v>154</v>
      </c>
      <c r="BE198" s="114">
        <f>IF(N198="základní",J198,0)</f>
        <v>0</v>
      </c>
      <c r="BF198" s="114">
        <f>IF(N198="snížená",J198,0)</f>
        <v>0</v>
      </c>
      <c r="BG198" s="114">
        <f>IF(N198="zákl. přenesená",J198,0)</f>
        <v>0</v>
      </c>
      <c r="BH198" s="114">
        <f>IF(N198="sníž. přenesená",J198,0)</f>
        <v>0</v>
      </c>
      <c r="BI198" s="114">
        <f>IF(N198="nulová",J198,0)</f>
        <v>0</v>
      </c>
      <c r="BJ198" s="16" t="s">
        <v>132</v>
      </c>
      <c r="BK198" s="114">
        <f>ROUND(I198*H198,2)</f>
        <v>0</v>
      </c>
      <c r="BL198" s="16" t="s">
        <v>162</v>
      </c>
      <c r="BM198" s="219" t="s">
        <v>274</v>
      </c>
    </row>
    <row r="199" spans="1:65" s="13" customFormat="1" ht="11.25">
      <c r="B199" s="220"/>
      <c r="C199" s="221"/>
      <c r="D199" s="222" t="s">
        <v>168</v>
      </c>
      <c r="E199" s="223" t="s">
        <v>1</v>
      </c>
      <c r="F199" s="224" t="s">
        <v>275</v>
      </c>
      <c r="G199" s="221"/>
      <c r="H199" s="225">
        <v>1.5</v>
      </c>
      <c r="I199" s="226"/>
      <c r="J199" s="221"/>
      <c r="K199" s="221"/>
      <c r="L199" s="227"/>
      <c r="M199" s="228"/>
      <c r="N199" s="229"/>
      <c r="O199" s="229"/>
      <c r="P199" s="229"/>
      <c r="Q199" s="229"/>
      <c r="R199" s="229"/>
      <c r="S199" s="229"/>
      <c r="T199" s="230"/>
      <c r="AT199" s="231" t="s">
        <v>168</v>
      </c>
      <c r="AU199" s="231" t="s">
        <v>132</v>
      </c>
      <c r="AV199" s="13" t="s">
        <v>132</v>
      </c>
      <c r="AW199" s="13" t="s">
        <v>32</v>
      </c>
      <c r="AX199" s="13" t="s">
        <v>86</v>
      </c>
      <c r="AY199" s="231" t="s">
        <v>154</v>
      </c>
    </row>
    <row r="200" spans="1:65" s="2" customFormat="1" ht="16.5" customHeight="1">
      <c r="A200" s="34"/>
      <c r="B200" s="35"/>
      <c r="C200" s="208" t="s">
        <v>276</v>
      </c>
      <c r="D200" s="208" t="s">
        <v>157</v>
      </c>
      <c r="E200" s="209" t="s">
        <v>277</v>
      </c>
      <c r="F200" s="210" t="s">
        <v>278</v>
      </c>
      <c r="G200" s="211" t="s">
        <v>160</v>
      </c>
      <c r="H200" s="212">
        <v>6</v>
      </c>
      <c r="I200" s="213"/>
      <c r="J200" s="214">
        <f>ROUND(I200*H200,2)</f>
        <v>0</v>
      </c>
      <c r="K200" s="210" t="s">
        <v>1</v>
      </c>
      <c r="L200" s="37"/>
      <c r="M200" s="215" t="s">
        <v>1</v>
      </c>
      <c r="N200" s="216" t="s">
        <v>44</v>
      </c>
      <c r="O200" s="71"/>
      <c r="P200" s="217">
        <f>O200*H200</f>
        <v>0</v>
      </c>
      <c r="Q200" s="217">
        <v>0</v>
      </c>
      <c r="R200" s="217">
        <f>Q200*H200</f>
        <v>0</v>
      </c>
      <c r="S200" s="217">
        <v>5.0000000000000001E-3</v>
      </c>
      <c r="T200" s="218">
        <f>S200*H200</f>
        <v>0.03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9" t="s">
        <v>162</v>
      </c>
      <c r="AT200" s="219" t="s">
        <v>157</v>
      </c>
      <c r="AU200" s="219" t="s">
        <v>132</v>
      </c>
      <c r="AY200" s="16" t="s">
        <v>154</v>
      </c>
      <c r="BE200" s="114">
        <f>IF(N200="základní",J200,0)</f>
        <v>0</v>
      </c>
      <c r="BF200" s="114">
        <f>IF(N200="snížená",J200,0)</f>
        <v>0</v>
      </c>
      <c r="BG200" s="114">
        <f>IF(N200="zákl. přenesená",J200,0)</f>
        <v>0</v>
      </c>
      <c r="BH200" s="114">
        <f>IF(N200="sníž. přenesená",J200,0)</f>
        <v>0</v>
      </c>
      <c r="BI200" s="114">
        <f>IF(N200="nulová",J200,0)</f>
        <v>0</v>
      </c>
      <c r="BJ200" s="16" t="s">
        <v>132</v>
      </c>
      <c r="BK200" s="114">
        <f>ROUND(I200*H200,2)</f>
        <v>0</v>
      </c>
      <c r="BL200" s="16" t="s">
        <v>162</v>
      </c>
      <c r="BM200" s="219" t="s">
        <v>279</v>
      </c>
    </row>
    <row r="201" spans="1:65" s="13" customFormat="1" ht="11.25">
      <c r="B201" s="220"/>
      <c r="C201" s="221"/>
      <c r="D201" s="222" t="s">
        <v>168</v>
      </c>
      <c r="E201" s="223" t="s">
        <v>1</v>
      </c>
      <c r="F201" s="224" t="s">
        <v>280</v>
      </c>
      <c r="G201" s="221"/>
      <c r="H201" s="225">
        <v>6</v>
      </c>
      <c r="I201" s="226"/>
      <c r="J201" s="221"/>
      <c r="K201" s="221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168</v>
      </c>
      <c r="AU201" s="231" t="s">
        <v>132</v>
      </c>
      <c r="AV201" s="13" t="s">
        <v>132</v>
      </c>
      <c r="AW201" s="13" t="s">
        <v>32</v>
      </c>
      <c r="AX201" s="13" t="s">
        <v>86</v>
      </c>
      <c r="AY201" s="231" t="s">
        <v>154</v>
      </c>
    </row>
    <row r="202" spans="1:65" s="12" customFormat="1" ht="22.9" customHeight="1">
      <c r="B202" s="192"/>
      <c r="C202" s="193"/>
      <c r="D202" s="194" t="s">
        <v>77</v>
      </c>
      <c r="E202" s="206" t="s">
        <v>281</v>
      </c>
      <c r="F202" s="206" t="s">
        <v>282</v>
      </c>
      <c r="G202" s="193"/>
      <c r="H202" s="193"/>
      <c r="I202" s="196"/>
      <c r="J202" s="207">
        <f>BK202</f>
        <v>0</v>
      </c>
      <c r="K202" s="193"/>
      <c r="L202" s="198"/>
      <c r="M202" s="199"/>
      <c r="N202" s="200"/>
      <c r="O202" s="200"/>
      <c r="P202" s="201">
        <f>SUM(P203:P207)</f>
        <v>0</v>
      </c>
      <c r="Q202" s="200"/>
      <c r="R202" s="201">
        <f>SUM(R203:R207)</f>
        <v>0</v>
      </c>
      <c r="S202" s="200"/>
      <c r="T202" s="202">
        <f>SUM(T203:T207)</f>
        <v>0</v>
      </c>
      <c r="AR202" s="203" t="s">
        <v>86</v>
      </c>
      <c r="AT202" s="204" t="s">
        <v>77</v>
      </c>
      <c r="AU202" s="204" t="s">
        <v>86</v>
      </c>
      <c r="AY202" s="203" t="s">
        <v>154</v>
      </c>
      <c r="BK202" s="205">
        <f>SUM(BK203:BK207)</f>
        <v>0</v>
      </c>
    </row>
    <row r="203" spans="1:65" s="2" customFormat="1" ht="24.2" customHeight="1">
      <c r="A203" s="34"/>
      <c r="B203" s="35"/>
      <c r="C203" s="208" t="s">
        <v>283</v>
      </c>
      <c r="D203" s="208" t="s">
        <v>157</v>
      </c>
      <c r="E203" s="209" t="s">
        <v>284</v>
      </c>
      <c r="F203" s="210" t="s">
        <v>285</v>
      </c>
      <c r="G203" s="211" t="s">
        <v>286</v>
      </c>
      <c r="H203" s="212">
        <v>6.484</v>
      </c>
      <c r="I203" s="213"/>
      <c r="J203" s="214">
        <f>ROUND(I203*H203,2)</f>
        <v>0</v>
      </c>
      <c r="K203" s="210" t="s">
        <v>161</v>
      </c>
      <c r="L203" s="37"/>
      <c r="M203" s="215" t="s">
        <v>1</v>
      </c>
      <c r="N203" s="216" t="s">
        <v>44</v>
      </c>
      <c r="O203" s="71"/>
      <c r="P203" s="217">
        <f>O203*H203</f>
        <v>0</v>
      </c>
      <c r="Q203" s="217">
        <v>0</v>
      </c>
      <c r="R203" s="217">
        <f>Q203*H203</f>
        <v>0</v>
      </c>
      <c r="S203" s="217">
        <v>0</v>
      </c>
      <c r="T203" s="21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19" t="s">
        <v>162</v>
      </c>
      <c r="AT203" s="219" t="s">
        <v>157</v>
      </c>
      <c r="AU203" s="219" t="s">
        <v>132</v>
      </c>
      <c r="AY203" s="16" t="s">
        <v>154</v>
      </c>
      <c r="BE203" s="114">
        <f>IF(N203="základní",J203,0)</f>
        <v>0</v>
      </c>
      <c r="BF203" s="114">
        <f>IF(N203="snížená",J203,0)</f>
        <v>0</v>
      </c>
      <c r="BG203" s="114">
        <f>IF(N203="zákl. přenesená",J203,0)</f>
        <v>0</v>
      </c>
      <c r="BH203" s="114">
        <f>IF(N203="sníž. přenesená",J203,0)</f>
        <v>0</v>
      </c>
      <c r="BI203" s="114">
        <f>IF(N203="nulová",J203,0)</f>
        <v>0</v>
      </c>
      <c r="BJ203" s="16" t="s">
        <v>132</v>
      </c>
      <c r="BK203" s="114">
        <f>ROUND(I203*H203,2)</f>
        <v>0</v>
      </c>
      <c r="BL203" s="16" t="s">
        <v>162</v>
      </c>
      <c r="BM203" s="219" t="s">
        <v>287</v>
      </c>
    </row>
    <row r="204" spans="1:65" s="2" customFormat="1" ht="33" customHeight="1">
      <c r="A204" s="34"/>
      <c r="B204" s="35"/>
      <c r="C204" s="208" t="s">
        <v>288</v>
      </c>
      <c r="D204" s="208" t="s">
        <v>157</v>
      </c>
      <c r="E204" s="209" t="s">
        <v>289</v>
      </c>
      <c r="F204" s="210" t="s">
        <v>290</v>
      </c>
      <c r="G204" s="211" t="s">
        <v>286</v>
      </c>
      <c r="H204" s="212">
        <v>6.484</v>
      </c>
      <c r="I204" s="213"/>
      <c r="J204" s="214">
        <f>ROUND(I204*H204,2)</f>
        <v>0</v>
      </c>
      <c r="K204" s="210" t="s">
        <v>161</v>
      </c>
      <c r="L204" s="37"/>
      <c r="M204" s="215" t="s">
        <v>1</v>
      </c>
      <c r="N204" s="216" t="s">
        <v>44</v>
      </c>
      <c r="O204" s="71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19" t="s">
        <v>162</v>
      </c>
      <c r="AT204" s="219" t="s">
        <v>157</v>
      </c>
      <c r="AU204" s="219" t="s">
        <v>132</v>
      </c>
      <c r="AY204" s="16" t="s">
        <v>154</v>
      </c>
      <c r="BE204" s="114">
        <f>IF(N204="základní",J204,0)</f>
        <v>0</v>
      </c>
      <c r="BF204" s="114">
        <f>IF(N204="snížená",J204,0)</f>
        <v>0</v>
      </c>
      <c r="BG204" s="114">
        <f>IF(N204="zákl. přenesená",J204,0)</f>
        <v>0</v>
      </c>
      <c r="BH204" s="114">
        <f>IF(N204="sníž. přenesená",J204,0)</f>
        <v>0</v>
      </c>
      <c r="BI204" s="114">
        <f>IF(N204="nulová",J204,0)</f>
        <v>0</v>
      </c>
      <c r="BJ204" s="16" t="s">
        <v>132</v>
      </c>
      <c r="BK204" s="114">
        <f>ROUND(I204*H204,2)</f>
        <v>0</v>
      </c>
      <c r="BL204" s="16" t="s">
        <v>162</v>
      </c>
      <c r="BM204" s="219" t="s">
        <v>291</v>
      </c>
    </row>
    <row r="205" spans="1:65" s="2" customFormat="1" ht="24.2" customHeight="1">
      <c r="A205" s="34"/>
      <c r="B205" s="35"/>
      <c r="C205" s="208" t="s">
        <v>292</v>
      </c>
      <c r="D205" s="208" t="s">
        <v>157</v>
      </c>
      <c r="E205" s="209" t="s">
        <v>293</v>
      </c>
      <c r="F205" s="210" t="s">
        <v>294</v>
      </c>
      <c r="G205" s="211" t="s">
        <v>286</v>
      </c>
      <c r="H205" s="212">
        <v>6.484</v>
      </c>
      <c r="I205" s="213"/>
      <c r="J205" s="214">
        <f>ROUND(I205*H205,2)</f>
        <v>0</v>
      </c>
      <c r="K205" s="210" t="s">
        <v>161</v>
      </c>
      <c r="L205" s="37"/>
      <c r="M205" s="215" t="s">
        <v>1</v>
      </c>
      <c r="N205" s="216" t="s">
        <v>44</v>
      </c>
      <c r="O205" s="71"/>
      <c r="P205" s="217">
        <f>O205*H205</f>
        <v>0</v>
      </c>
      <c r="Q205" s="217">
        <v>0</v>
      </c>
      <c r="R205" s="217">
        <f>Q205*H205</f>
        <v>0</v>
      </c>
      <c r="S205" s="217">
        <v>0</v>
      </c>
      <c r="T205" s="21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19" t="s">
        <v>162</v>
      </c>
      <c r="AT205" s="219" t="s">
        <v>157</v>
      </c>
      <c r="AU205" s="219" t="s">
        <v>132</v>
      </c>
      <c r="AY205" s="16" t="s">
        <v>154</v>
      </c>
      <c r="BE205" s="114">
        <f>IF(N205="základní",J205,0)</f>
        <v>0</v>
      </c>
      <c r="BF205" s="114">
        <f>IF(N205="snížená",J205,0)</f>
        <v>0</v>
      </c>
      <c r="BG205" s="114">
        <f>IF(N205="zákl. přenesená",J205,0)</f>
        <v>0</v>
      </c>
      <c r="BH205" s="114">
        <f>IF(N205="sníž. přenesená",J205,0)</f>
        <v>0</v>
      </c>
      <c r="BI205" s="114">
        <f>IF(N205="nulová",J205,0)</f>
        <v>0</v>
      </c>
      <c r="BJ205" s="16" t="s">
        <v>132</v>
      </c>
      <c r="BK205" s="114">
        <f>ROUND(I205*H205,2)</f>
        <v>0</v>
      </c>
      <c r="BL205" s="16" t="s">
        <v>162</v>
      </c>
      <c r="BM205" s="219" t="s">
        <v>295</v>
      </c>
    </row>
    <row r="206" spans="1:65" s="2" customFormat="1" ht="24.2" customHeight="1">
      <c r="A206" s="34"/>
      <c r="B206" s="35"/>
      <c r="C206" s="208" t="s">
        <v>296</v>
      </c>
      <c r="D206" s="208" t="s">
        <v>157</v>
      </c>
      <c r="E206" s="209" t="s">
        <v>297</v>
      </c>
      <c r="F206" s="210" t="s">
        <v>298</v>
      </c>
      <c r="G206" s="211" t="s">
        <v>286</v>
      </c>
      <c r="H206" s="212">
        <v>6.484</v>
      </c>
      <c r="I206" s="213"/>
      <c r="J206" s="214">
        <f>ROUND(I206*H206,2)</f>
        <v>0</v>
      </c>
      <c r="K206" s="210" t="s">
        <v>161</v>
      </c>
      <c r="L206" s="37"/>
      <c r="M206" s="215" t="s">
        <v>1</v>
      </c>
      <c r="N206" s="216" t="s">
        <v>44</v>
      </c>
      <c r="O206" s="71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19" t="s">
        <v>162</v>
      </c>
      <c r="AT206" s="219" t="s">
        <v>157</v>
      </c>
      <c r="AU206" s="219" t="s">
        <v>132</v>
      </c>
      <c r="AY206" s="16" t="s">
        <v>154</v>
      </c>
      <c r="BE206" s="114">
        <f>IF(N206="základní",J206,0)</f>
        <v>0</v>
      </c>
      <c r="BF206" s="114">
        <f>IF(N206="snížená",J206,0)</f>
        <v>0</v>
      </c>
      <c r="BG206" s="114">
        <f>IF(N206="zákl. přenesená",J206,0)</f>
        <v>0</v>
      </c>
      <c r="BH206" s="114">
        <f>IF(N206="sníž. přenesená",J206,0)</f>
        <v>0</v>
      </c>
      <c r="BI206" s="114">
        <f>IF(N206="nulová",J206,0)</f>
        <v>0</v>
      </c>
      <c r="BJ206" s="16" t="s">
        <v>132</v>
      </c>
      <c r="BK206" s="114">
        <f>ROUND(I206*H206,2)</f>
        <v>0</v>
      </c>
      <c r="BL206" s="16" t="s">
        <v>162</v>
      </c>
      <c r="BM206" s="219" t="s">
        <v>299</v>
      </c>
    </row>
    <row r="207" spans="1:65" s="2" customFormat="1" ht="33" customHeight="1">
      <c r="A207" s="34"/>
      <c r="B207" s="35"/>
      <c r="C207" s="208" t="s">
        <v>300</v>
      </c>
      <c r="D207" s="208" t="s">
        <v>157</v>
      </c>
      <c r="E207" s="209" t="s">
        <v>301</v>
      </c>
      <c r="F207" s="210" t="s">
        <v>302</v>
      </c>
      <c r="G207" s="211" t="s">
        <v>286</v>
      </c>
      <c r="H207" s="212">
        <v>6.484</v>
      </c>
      <c r="I207" s="213"/>
      <c r="J207" s="214">
        <f>ROUND(I207*H207,2)</f>
        <v>0</v>
      </c>
      <c r="K207" s="210" t="s">
        <v>161</v>
      </c>
      <c r="L207" s="37"/>
      <c r="M207" s="215" t="s">
        <v>1</v>
      </c>
      <c r="N207" s="216" t="s">
        <v>44</v>
      </c>
      <c r="O207" s="71"/>
      <c r="P207" s="217">
        <f>O207*H207</f>
        <v>0</v>
      </c>
      <c r="Q207" s="217">
        <v>0</v>
      </c>
      <c r="R207" s="217">
        <f>Q207*H207</f>
        <v>0</v>
      </c>
      <c r="S207" s="217">
        <v>0</v>
      </c>
      <c r="T207" s="21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19" t="s">
        <v>162</v>
      </c>
      <c r="AT207" s="219" t="s">
        <v>157</v>
      </c>
      <c r="AU207" s="219" t="s">
        <v>132</v>
      </c>
      <c r="AY207" s="16" t="s">
        <v>154</v>
      </c>
      <c r="BE207" s="114">
        <f>IF(N207="základní",J207,0)</f>
        <v>0</v>
      </c>
      <c r="BF207" s="114">
        <f>IF(N207="snížená",J207,0)</f>
        <v>0</v>
      </c>
      <c r="BG207" s="114">
        <f>IF(N207="zákl. přenesená",J207,0)</f>
        <v>0</v>
      </c>
      <c r="BH207" s="114">
        <f>IF(N207="sníž. přenesená",J207,0)</f>
        <v>0</v>
      </c>
      <c r="BI207" s="114">
        <f>IF(N207="nulová",J207,0)</f>
        <v>0</v>
      </c>
      <c r="BJ207" s="16" t="s">
        <v>132</v>
      </c>
      <c r="BK207" s="114">
        <f>ROUND(I207*H207,2)</f>
        <v>0</v>
      </c>
      <c r="BL207" s="16" t="s">
        <v>162</v>
      </c>
      <c r="BM207" s="219" t="s">
        <v>303</v>
      </c>
    </row>
    <row r="208" spans="1:65" s="12" customFormat="1" ht="22.9" customHeight="1">
      <c r="B208" s="192"/>
      <c r="C208" s="193"/>
      <c r="D208" s="194" t="s">
        <v>77</v>
      </c>
      <c r="E208" s="206" t="s">
        <v>304</v>
      </c>
      <c r="F208" s="206" t="s">
        <v>305</v>
      </c>
      <c r="G208" s="193"/>
      <c r="H208" s="193"/>
      <c r="I208" s="196"/>
      <c r="J208" s="207">
        <f>BK208</f>
        <v>0</v>
      </c>
      <c r="K208" s="193"/>
      <c r="L208" s="198"/>
      <c r="M208" s="199"/>
      <c r="N208" s="200"/>
      <c r="O208" s="200"/>
      <c r="P208" s="201">
        <f>P209</f>
        <v>0</v>
      </c>
      <c r="Q208" s="200"/>
      <c r="R208" s="201">
        <f>R209</f>
        <v>0</v>
      </c>
      <c r="S208" s="200"/>
      <c r="T208" s="202">
        <f>T209</f>
        <v>0</v>
      </c>
      <c r="AR208" s="203" t="s">
        <v>86</v>
      </c>
      <c r="AT208" s="204" t="s">
        <v>77</v>
      </c>
      <c r="AU208" s="204" t="s">
        <v>86</v>
      </c>
      <c r="AY208" s="203" t="s">
        <v>154</v>
      </c>
      <c r="BK208" s="205">
        <f>BK209</f>
        <v>0</v>
      </c>
    </row>
    <row r="209" spans="1:65" s="2" customFormat="1" ht="16.5" customHeight="1">
      <c r="A209" s="34"/>
      <c r="B209" s="35"/>
      <c r="C209" s="208" t="s">
        <v>306</v>
      </c>
      <c r="D209" s="208" t="s">
        <v>157</v>
      </c>
      <c r="E209" s="209" t="s">
        <v>307</v>
      </c>
      <c r="F209" s="210" t="s">
        <v>308</v>
      </c>
      <c r="G209" s="211" t="s">
        <v>286</v>
      </c>
      <c r="H209" s="212">
        <v>2.899</v>
      </c>
      <c r="I209" s="213"/>
      <c r="J209" s="214">
        <f>ROUND(I209*H209,2)</f>
        <v>0</v>
      </c>
      <c r="K209" s="210" t="s">
        <v>161</v>
      </c>
      <c r="L209" s="37"/>
      <c r="M209" s="215" t="s">
        <v>1</v>
      </c>
      <c r="N209" s="216" t="s">
        <v>44</v>
      </c>
      <c r="O209" s="71"/>
      <c r="P209" s="217">
        <f>O209*H209</f>
        <v>0</v>
      </c>
      <c r="Q209" s="217">
        <v>0</v>
      </c>
      <c r="R209" s="217">
        <f>Q209*H209</f>
        <v>0</v>
      </c>
      <c r="S209" s="217">
        <v>0</v>
      </c>
      <c r="T209" s="21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19" t="s">
        <v>162</v>
      </c>
      <c r="AT209" s="219" t="s">
        <v>157</v>
      </c>
      <c r="AU209" s="219" t="s">
        <v>132</v>
      </c>
      <c r="AY209" s="16" t="s">
        <v>154</v>
      </c>
      <c r="BE209" s="114">
        <f>IF(N209="základní",J209,0)</f>
        <v>0</v>
      </c>
      <c r="BF209" s="114">
        <f>IF(N209="snížená",J209,0)</f>
        <v>0</v>
      </c>
      <c r="BG209" s="114">
        <f>IF(N209="zákl. přenesená",J209,0)</f>
        <v>0</v>
      </c>
      <c r="BH209" s="114">
        <f>IF(N209="sníž. přenesená",J209,0)</f>
        <v>0</v>
      </c>
      <c r="BI209" s="114">
        <f>IF(N209="nulová",J209,0)</f>
        <v>0</v>
      </c>
      <c r="BJ209" s="16" t="s">
        <v>132</v>
      </c>
      <c r="BK209" s="114">
        <f>ROUND(I209*H209,2)</f>
        <v>0</v>
      </c>
      <c r="BL209" s="16" t="s">
        <v>162</v>
      </c>
      <c r="BM209" s="219" t="s">
        <v>309</v>
      </c>
    </row>
    <row r="210" spans="1:65" s="12" customFormat="1" ht="25.9" customHeight="1">
      <c r="B210" s="192"/>
      <c r="C210" s="193"/>
      <c r="D210" s="194" t="s">
        <v>77</v>
      </c>
      <c r="E210" s="195" t="s">
        <v>310</v>
      </c>
      <c r="F210" s="195" t="s">
        <v>311</v>
      </c>
      <c r="G210" s="193"/>
      <c r="H210" s="193"/>
      <c r="I210" s="196"/>
      <c r="J210" s="197">
        <f>BK210</f>
        <v>0</v>
      </c>
      <c r="K210" s="193"/>
      <c r="L210" s="198"/>
      <c r="M210" s="199"/>
      <c r="N210" s="200"/>
      <c r="O210" s="200"/>
      <c r="P210" s="201">
        <f>P211+P217+P220+P262+P264+P275+P283+P305+P318</f>
        <v>0</v>
      </c>
      <c r="Q210" s="200"/>
      <c r="R210" s="201">
        <f>R211+R217+R220+R262+R264+R275+R283+R305+R318</f>
        <v>1.6000954999999999</v>
      </c>
      <c r="S210" s="200"/>
      <c r="T210" s="202">
        <f>T211+T217+T220+T262+T264+T275+T283+T305+T318</f>
        <v>0.43500720000000004</v>
      </c>
      <c r="AR210" s="203" t="s">
        <v>132</v>
      </c>
      <c r="AT210" s="204" t="s">
        <v>77</v>
      </c>
      <c r="AU210" s="204" t="s">
        <v>78</v>
      </c>
      <c r="AY210" s="203" t="s">
        <v>154</v>
      </c>
      <c r="BK210" s="205">
        <f>BK211+BK217+BK220+BK262+BK264+BK275+BK283+BK305+BK318</f>
        <v>0</v>
      </c>
    </row>
    <row r="211" spans="1:65" s="12" customFormat="1" ht="22.9" customHeight="1">
      <c r="B211" s="192"/>
      <c r="C211" s="193"/>
      <c r="D211" s="194" t="s">
        <v>77</v>
      </c>
      <c r="E211" s="206" t="s">
        <v>312</v>
      </c>
      <c r="F211" s="206" t="s">
        <v>313</v>
      </c>
      <c r="G211" s="193"/>
      <c r="H211" s="193"/>
      <c r="I211" s="196"/>
      <c r="J211" s="207">
        <f>BK211</f>
        <v>0</v>
      </c>
      <c r="K211" s="193"/>
      <c r="L211" s="198"/>
      <c r="M211" s="199"/>
      <c r="N211" s="200"/>
      <c r="O211" s="200"/>
      <c r="P211" s="201">
        <f>SUM(P212:P216)</f>
        <v>0</v>
      </c>
      <c r="Q211" s="200"/>
      <c r="R211" s="201">
        <f>SUM(R212:R216)</f>
        <v>0</v>
      </c>
      <c r="S211" s="200"/>
      <c r="T211" s="202">
        <f>SUM(T212:T216)</f>
        <v>2.3999999999999998E-3</v>
      </c>
      <c r="AR211" s="203" t="s">
        <v>132</v>
      </c>
      <c r="AT211" s="204" t="s">
        <v>77</v>
      </c>
      <c r="AU211" s="204" t="s">
        <v>86</v>
      </c>
      <c r="AY211" s="203" t="s">
        <v>154</v>
      </c>
      <c r="BK211" s="205">
        <f>SUM(BK212:BK216)</f>
        <v>0</v>
      </c>
    </row>
    <row r="212" spans="1:65" s="2" customFormat="1" ht="16.5" customHeight="1">
      <c r="A212" s="34"/>
      <c r="B212" s="35"/>
      <c r="C212" s="208" t="s">
        <v>314</v>
      </c>
      <c r="D212" s="208" t="s">
        <v>157</v>
      </c>
      <c r="E212" s="209" t="s">
        <v>315</v>
      </c>
      <c r="F212" s="210" t="s">
        <v>316</v>
      </c>
      <c r="G212" s="211" t="s">
        <v>166</v>
      </c>
      <c r="H212" s="212">
        <v>0.6</v>
      </c>
      <c r="I212" s="213"/>
      <c r="J212" s="214">
        <f>ROUND(I212*H212,2)</f>
        <v>0</v>
      </c>
      <c r="K212" s="210" t="s">
        <v>161</v>
      </c>
      <c r="L212" s="37"/>
      <c r="M212" s="215" t="s">
        <v>1</v>
      </c>
      <c r="N212" s="216" t="s">
        <v>44</v>
      </c>
      <c r="O212" s="71"/>
      <c r="P212" s="217">
        <f>O212*H212</f>
        <v>0</v>
      </c>
      <c r="Q212" s="217">
        <v>0</v>
      </c>
      <c r="R212" s="217">
        <f>Q212*H212</f>
        <v>0</v>
      </c>
      <c r="S212" s="217">
        <v>4.0000000000000001E-3</v>
      </c>
      <c r="T212" s="218">
        <f>S212*H212</f>
        <v>2.3999999999999998E-3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19" t="s">
        <v>236</v>
      </c>
      <c r="AT212" s="219" t="s">
        <v>157</v>
      </c>
      <c r="AU212" s="219" t="s">
        <v>132</v>
      </c>
      <c r="AY212" s="16" t="s">
        <v>154</v>
      </c>
      <c r="BE212" s="114">
        <f>IF(N212="základní",J212,0)</f>
        <v>0</v>
      </c>
      <c r="BF212" s="114">
        <f>IF(N212="snížená",J212,0)</f>
        <v>0</v>
      </c>
      <c r="BG212" s="114">
        <f>IF(N212="zákl. přenesená",J212,0)</f>
        <v>0</v>
      </c>
      <c r="BH212" s="114">
        <f>IF(N212="sníž. přenesená",J212,0)</f>
        <v>0</v>
      </c>
      <c r="BI212" s="114">
        <f>IF(N212="nulová",J212,0)</f>
        <v>0</v>
      </c>
      <c r="BJ212" s="16" t="s">
        <v>132</v>
      </c>
      <c r="BK212" s="114">
        <f>ROUND(I212*H212,2)</f>
        <v>0</v>
      </c>
      <c r="BL212" s="16" t="s">
        <v>236</v>
      </c>
      <c r="BM212" s="219" t="s">
        <v>317</v>
      </c>
    </row>
    <row r="213" spans="1:65" s="13" customFormat="1" ht="11.25">
      <c r="B213" s="220"/>
      <c r="C213" s="221"/>
      <c r="D213" s="222" t="s">
        <v>168</v>
      </c>
      <c r="E213" s="223" t="s">
        <v>1</v>
      </c>
      <c r="F213" s="224" t="s">
        <v>318</v>
      </c>
      <c r="G213" s="221"/>
      <c r="H213" s="225">
        <v>0.6</v>
      </c>
      <c r="I213" s="226"/>
      <c r="J213" s="221"/>
      <c r="K213" s="221"/>
      <c r="L213" s="227"/>
      <c r="M213" s="228"/>
      <c r="N213" s="229"/>
      <c r="O213" s="229"/>
      <c r="P213" s="229"/>
      <c r="Q213" s="229"/>
      <c r="R213" s="229"/>
      <c r="S213" s="229"/>
      <c r="T213" s="230"/>
      <c r="AT213" s="231" t="s">
        <v>168</v>
      </c>
      <c r="AU213" s="231" t="s">
        <v>132</v>
      </c>
      <c r="AV213" s="13" t="s">
        <v>132</v>
      </c>
      <c r="AW213" s="13" t="s">
        <v>32</v>
      </c>
      <c r="AX213" s="13" t="s">
        <v>86</v>
      </c>
      <c r="AY213" s="231" t="s">
        <v>154</v>
      </c>
    </row>
    <row r="214" spans="1:65" s="2" customFormat="1" ht="24.2" customHeight="1">
      <c r="A214" s="34"/>
      <c r="B214" s="35"/>
      <c r="C214" s="208" t="s">
        <v>319</v>
      </c>
      <c r="D214" s="208" t="s">
        <v>157</v>
      </c>
      <c r="E214" s="209" t="s">
        <v>320</v>
      </c>
      <c r="F214" s="210" t="s">
        <v>321</v>
      </c>
      <c r="G214" s="211" t="s">
        <v>322</v>
      </c>
      <c r="H214" s="243"/>
      <c r="I214" s="213"/>
      <c r="J214" s="214">
        <f>ROUND(I214*H214,2)</f>
        <v>0</v>
      </c>
      <c r="K214" s="210" t="s">
        <v>161</v>
      </c>
      <c r="L214" s="37"/>
      <c r="M214" s="215" t="s">
        <v>1</v>
      </c>
      <c r="N214" s="216" t="s">
        <v>44</v>
      </c>
      <c r="O214" s="71"/>
      <c r="P214" s="217">
        <f>O214*H214</f>
        <v>0</v>
      </c>
      <c r="Q214" s="217">
        <v>0</v>
      </c>
      <c r="R214" s="217">
        <f>Q214*H214</f>
        <v>0</v>
      </c>
      <c r="S214" s="217">
        <v>0</v>
      </c>
      <c r="T214" s="21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19" t="s">
        <v>236</v>
      </c>
      <c r="AT214" s="219" t="s">
        <v>157</v>
      </c>
      <c r="AU214" s="219" t="s">
        <v>132</v>
      </c>
      <c r="AY214" s="16" t="s">
        <v>154</v>
      </c>
      <c r="BE214" s="114">
        <f>IF(N214="základní",J214,0)</f>
        <v>0</v>
      </c>
      <c r="BF214" s="114">
        <f>IF(N214="snížená",J214,0)</f>
        <v>0</v>
      </c>
      <c r="BG214" s="114">
        <f>IF(N214="zákl. přenesená",J214,0)</f>
        <v>0</v>
      </c>
      <c r="BH214" s="114">
        <f>IF(N214="sníž. přenesená",J214,0)</f>
        <v>0</v>
      </c>
      <c r="BI214" s="114">
        <f>IF(N214="nulová",J214,0)</f>
        <v>0</v>
      </c>
      <c r="BJ214" s="16" t="s">
        <v>132</v>
      </c>
      <c r="BK214" s="114">
        <f>ROUND(I214*H214,2)</f>
        <v>0</v>
      </c>
      <c r="BL214" s="16" t="s">
        <v>236</v>
      </c>
      <c r="BM214" s="219" t="s">
        <v>323</v>
      </c>
    </row>
    <row r="215" spans="1:65" s="2" customFormat="1" ht="24.2" customHeight="1">
      <c r="A215" s="34"/>
      <c r="B215" s="35"/>
      <c r="C215" s="208" t="s">
        <v>324</v>
      </c>
      <c r="D215" s="208" t="s">
        <v>157</v>
      </c>
      <c r="E215" s="209" t="s">
        <v>325</v>
      </c>
      <c r="F215" s="210" t="s">
        <v>326</v>
      </c>
      <c r="G215" s="211" t="s">
        <v>166</v>
      </c>
      <c r="H215" s="212">
        <v>1</v>
      </c>
      <c r="I215" s="213"/>
      <c r="J215" s="214">
        <f>ROUND(I215*H215,2)</f>
        <v>0</v>
      </c>
      <c r="K215" s="210" t="s">
        <v>1</v>
      </c>
      <c r="L215" s="37"/>
      <c r="M215" s="215" t="s">
        <v>1</v>
      </c>
      <c r="N215" s="216" t="s">
        <v>44</v>
      </c>
      <c r="O215" s="71"/>
      <c r="P215" s="217">
        <f>O215*H215</f>
        <v>0</v>
      </c>
      <c r="Q215" s="217">
        <v>0</v>
      </c>
      <c r="R215" s="217">
        <f>Q215*H215</f>
        <v>0</v>
      </c>
      <c r="S215" s="217">
        <v>0</v>
      </c>
      <c r="T215" s="21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19" t="s">
        <v>236</v>
      </c>
      <c r="AT215" s="219" t="s">
        <v>157</v>
      </c>
      <c r="AU215" s="219" t="s">
        <v>132</v>
      </c>
      <c r="AY215" s="16" t="s">
        <v>154</v>
      </c>
      <c r="BE215" s="114">
        <f>IF(N215="základní",J215,0)</f>
        <v>0</v>
      </c>
      <c r="BF215" s="114">
        <f>IF(N215="snížená",J215,0)</f>
        <v>0</v>
      </c>
      <c r="BG215" s="114">
        <f>IF(N215="zákl. přenesená",J215,0)</f>
        <v>0</v>
      </c>
      <c r="BH215" s="114">
        <f>IF(N215="sníž. přenesená",J215,0)</f>
        <v>0</v>
      </c>
      <c r="BI215" s="114">
        <f>IF(N215="nulová",J215,0)</f>
        <v>0</v>
      </c>
      <c r="BJ215" s="16" t="s">
        <v>132</v>
      </c>
      <c r="BK215" s="114">
        <f>ROUND(I215*H215,2)</f>
        <v>0</v>
      </c>
      <c r="BL215" s="16" t="s">
        <v>236</v>
      </c>
      <c r="BM215" s="219" t="s">
        <v>327</v>
      </c>
    </row>
    <row r="216" spans="1:65" s="2" customFormat="1" ht="21.75" customHeight="1">
      <c r="A216" s="34"/>
      <c r="B216" s="35"/>
      <c r="C216" s="208" t="s">
        <v>328</v>
      </c>
      <c r="D216" s="208" t="s">
        <v>157</v>
      </c>
      <c r="E216" s="209" t="s">
        <v>329</v>
      </c>
      <c r="F216" s="210" t="s">
        <v>330</v>
      </c>
      <c r="G216" s="211" t="s">
        <v>166</v>
      </c>
      <c r="H216" s="212">
        <v>8.5</v>
      </c>
      <c r="I216" s="213"/>
      <c r="J216" s="214">
        <f>ROUND(I216*H216,2)</f>
        <v>0</v>
      </c>
      <c r="K216" s="210" t="s">
        <v>1</v>
      </c>
      <c r="L216" s="37"/>
      <c r="M216" s="215" t="s">
        <v>1</v>
      </c>
      <c r="N216" s="216" t="s">
        <v>44</v>
      </c>
      <c r="O216" s="71"/>
      <c r="P216" s="217">
        <f>O216*H216</f>
        <v>0</v>
      </c>
      <c r="Q216" s="217">
        <v>0</v>
      </c>
      <c r="R216" s="217">
        <f>Q216*H216</f>
        <v>0</v>
      </c>
      <c r="S216" s="217">
        <v>0</v>
      </c>
      <c r="T216" s="21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19" t="s">
        <v>236</v>
      </c>
      <c r="AT216" s="219" t="s">
        <v>157</v>
      </c>
      <c r="AU216" s="219" t="s">
        <v>132</v>
      </c>
      <c r="AY216" s="16" t="s">
        <v>154</v>
      </c>
      <c r="BE216" s="114">
        <f>IF(N216="základní",J216,0)</f>
        <v>0</v>
      </c>
      <c r="BF216" s="114">
        <f>IF(N216="snížená",J216,0)</f>
        <v>0</v>
      </c>
      <c r="BG216" s="114">
        <f>IF(N216="zákl. přenesená",J216,0)</f>
        <v>0</v>
      </c>
      <c r="BH216" s="114">
        <f>IF(N216="sníž. přenesená",J216,0)</f>
        <v>0</v>
      </c>
      <c r="BI216" s="114">
        <f>IF(N216="nulová",J216,0)</f>
        <v>0</v>
      </c>
      <c r="BJ216" s="16" t="s">
        <v>132</v>
      </c>
      <c r="BK216" s="114">
        <f>ROUND(I216*H216,2)</f>
        <v>0</v>
      </c>
      <c r="BL216" s="16" t="s">
        <v>236</v>
      </c>
      <c r="BM216" s="219" t="s">
        <v>331</v>
      </c>
    </row>
    <row r="217" spans="1:65" s="12" customFormat="1" ht="22.9" customHeight="1">
      <c r="B217" s="192"/>
      <c r="C217" s="193"/>
      <c r="D217" s="194" t="s">
        <v>77</v>
      </c>
      <c r="E217" s="206" t="s">
        <v>332</v>
      </c>
      <c r="F217" s="206" t="s">
        <v>333</v>
      </c>
      <c r="G217" s="193"/>
      <c r="H217" s="193"/>
      <c r="I217" s="196"/>
      <c r="J217" s="207">
        <f>BK217</f>
        <v>0</v>
      </c>
      <c r="K217" s="193"/>
      <c r="L217" s="198"/>
      <c r="M217" s="199"/>
      <c r="N217" s="200"/>
      <c r="O217" s="200"/>
      <c r="P217" s="201">
        <f>SUM(P218:P219)</f>
        <v>0</v>
      </c>
      <c r="Q217" s="200"/>
      <c r="R217" s="201">
        <f>SUM(R218:R219)</f>
        <v>7.6999999999999996E-4</v>
      </c>
      <c r="S217" s="200"/>
      <c r="T217" s="202">
        <f>SUM(T218:T219)</f>
        <v>0</v>
      </c>
      <c r="AR217" s="203" t="s">
        <v>132</v>
      </c>
      <c r="AT217" s="204" t="s">
        <v>77</v>
      </c>
      <c r="AU217" s="204" t="s">
        <v>86</v>
      </c>
      <c r="AY217" s="203" t="s">
        <v>154</v>
      </c>
      <c r="BK217" s="205">
        <f>SUM(BK218:BK219)</f>
        <v>0</v>
      </c>
    </row>
    <row r="218" spans="1:65" s="2" customFormat="1" ht="24.2" customHeight="1">
      <c r="A218" s="34"/>
      <c r="B218" s="35"/>
      <c r="C218" s="208" t="s">
        <v>334</v>
      </c>
      <c r="D218" s="208" t="s">
        <v>157</v>
      </c>
      <c r="E218" s="209" t="s">
        <v>335</v>
      </c>
      <c r="F218" s="210" t="s">
        <v>336</v>
      </c>
      <c r="G218" s="211" t="s">
        <v>160</v>
      </c>
      <c r="H218" s="212">
        <v>1</v>
      </c>
      <c r="I218" s="213"/>
      <c r="J218" s="214">
        <f>ROUND(I218*H218,2)</f>
        <v>0</v>
      </c>
      <c r="K218" s="210" t="s">
        <v>161</v>
      </c>
      <c r="L218" s="37"/>
      <c r="M218" s="215" t="s">
        <v>1</v>
      </c>
      <c r="N218" s="216" t="s">
        <v>44</v>
      </c>
      <c r="O218" s="71"/>
      <c r="P218" s="217">
        <f>O218*H218</f>
        <v>0</v>
      </c>
      <c r="Q218" s="217">
        <v>7.6999999999999996E-4</v>
      </c>
      <c r="R218" s="217">
        <f>Q218*H218</f>
        <v>7.6999999999999996E-4</v>
      </c>
      <c r="S218" s="217">
        <v>0</v>
      </c>
      <c r="T218" s="21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19" t="s">
        <v>236</v>
      </c>
      <c r="AT218" s="219" t="s">
        <v>157</v>
      </c>
      <c r="AU218" s="219" t="s">
        <v>132</v>
      </c>
      <c r="AY218" s="16" t="s">
        <v>154</v>
      </c>
      <c r="BE218" s="114">
        <f>IF(N218="základní",J218,0)</f>
        <v>0</v>
      </c>
      <c r="BF218" s="114">
        <f>IF(N218="snížená",J218,0)</f>
        <v>0</v>
      </c>
      <c r="BG218" s="114">
        <f>IF(N218="zákl. přenesená",J218,0)</f>
        <v>0</v>
      </c>
      <c r="BH218" s="114">
        <f>IF(N218="sníž. přenesená",J218,0)</f>
        <v>0</v>
      </c>
      <c r="BI218" s="114">
        <f>IF(N218="nulová",J218,0)</f>
        <v>0</v>
      </c>
      <c r="BJ218" s="16" t="s">
        <v>132</v>
      </c>
      <c r="BK218" s="114">
        <f>ROUND(I218*H218,2)</f>
        <v>0</v>
      </c>
      <c r="BL218" s="16" t="s">
        <v>236</v>
      </c>
      <c r="BM218" s="219" t="s">
        <v>337</v>
      </c>
    </row>
    <row r="219" spans="1:65" s="2" customFormat="1" ht="24.2" customHeight="1">
      <c r="A219" s="34"/>
      <c r="B219" s="35"/>
      <c r="C219" s="208" t="s">
        <v>338</v>
      </c>
      <c r="D219" s="208" t="s">
        <v>157</v>
      </c>
      <c r="E219" s="209" t="s">
        <v>339</v>
      </c>
      <c r="F219" s="210" t="s">
        <v>340</v>
      </c>
      <c r="G219" s="211" t="s">
        <v>341</v>
      </c>
      <c r="H219" s="212">
        <v>1</v>
      </c>
      <c r="I219" s="213"/>
      <c r="J219" s="214">
        <f>ROUND(I219*H219,2)</f>
        <v>0</v>
      </c>
      <c r="K219" s="210" t="s">
        <v>1</v>
      </c>
      <c r="L219" s="37"/>
      <c r="M219" s="215" t="s">
        <v>1</v>
      </c>
      <c r="N219" s="216" t="s">
        <v>44</v>
      </c>
      <c r="O219" s="71"/>
      <c r="P219" s="217">
        <f>O219*H219</f>
        <v>0</v>
      </c>
      <c r="Q219" s="217">
        <v>0</v>
      </c>
      <c r="R219" s="217">
        <f>Q219*H219</f>
        <v>0</v>
      </c>
      <c r="S219" s="217">
        <v>0</v>
      </c>
      <c r="T219" s="21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19" t="s">
        <v>236</v>
      </c>
      <c r="AT219" s="219" t="s">
        <v>157</v>
      </c>
      <c r="AU219" s="219" t="s">
        <v>132</v>
      </c>
      <c r="AY219" s="16" t="s">
        <v>154</v>
      </c>
      <c r="BE219" s="114">
        <f>IF(N219="základní",J219,0)</f>
        <v>0</v>
      </c>
      <c r="BF219" s="114">
        <f>IF(N219="snížená",J219,0)</f>
        <v>0</v>
      </c>
      <c r="BG219" s="114">
        <f>IF(N219="zákl. přenesená",J219,0)</f>
        <v>0</v>
      </c>
      <c r="BH219" s="114">
        <f>IF(N219="sníž. přenesená",J219,0)</f>
        <v>0</v>
      </c>
      <c r="BI219" s="114">
        <f>IF(N219="nulová",J219,0)</f>
        <v>0</v>
      </c>
      <c r="BJ219" s="16" t="s">
        <v>132</v>
      </c>
      <c r="BK219" s="114">
        <f>ROUND(I219*H219,2)</f>
        <v>0</v>
      </c>
      <c r="BL219" s="16" t="s">
        <v>236</v>
      </c>
      <c r="BM219" s="219" t="s">
        <v>342</v>
      </c>
    </row>
    <row r="220" spans="1:65" s="12" customFormat="1" ht="22.9" customHeight="1">
      <c r="B220" s="192"/>
      <c r="C220" s="193"/>
      <c r="D220" s="194" t="s">
        <v>77</v>
      </c>
      <c r="E220" s="206" t="s">
        <v>343</v>
      </c>
      <c r="F220" s="206" t="s">
        <v>344</v>
      </c>
      <c r="G220" s="193"/>
      <c r="H220" s="193"/>
      <c r="I220" s="196"/>
      <c r="J220" s="207">
        <f>BK220</f>
        <v>0</v>
      </c>
      <c r="K220" s="193"/>
      <c r="L220" s="198"/>
      <c r="M220" s="199"/>
      <c r="N220" s="200"/>
      <c r="O220" s="200"/>
      <c r="P220" s="201">
        <f>SUM(P221:P261)</f>
        <v>0</v>
      </c>
      <c r="Q220" s="200"/>
      <c r="R220" s="201">
        <f>SUM(R221:R261)</f>
        <v>5.7910000000000003E-2</v>
      </c>
      <c r="S220" s="200"/>
      <c r="T220" s="202">
        <f>SUM(T221:T261)</f>
        <v>0.15501999999999999</v>
      </c>
      <c r="AR220" s="203" t="s">
        <v>132</v>
      </c>
      <c r="AT220" s="204" t="s">
        <v>77</v>
      </c>
      <c r="AU220" s="204" t="s">
        <v>86</v>
      </c>
      <c r="AY220" s="203" t="s">
        <v>154</v>
      </c>
      <c r="BK220" s="205">
        <f>SUM(BK221:BK261)</f>
        <v>0</v>
      </c>
    </row>
    <row r="221" spans="1:65" s="2" customFormat="1" ht="16.5" customHeight="1">
      <c r="A221" s="34"/>
      <c r="B221" s="35"/>
      <c r="C221" s="208" t="s">
        <v>345</v>
      </c>
      <c r="D221" s="208" t="s">
        <v>157</v>
      </c>
      <c r="E221" s="209" t="s">
        <v>346</v>
      </c>
      <c r="F221" s="210" t="s">
        <v>347</v>
      </c>
      <c r="G221" s="211" t="s">
        <v>160</v>
      </c>
      <c r="H221" s="212">
        <v>1</v>
      </c>
      <c r="I221" s="213"/>
      <c r="J221" s="214">
        <f t="shared" ref="J221:J235" si="5">ROUND(I221*H221,2)</f>
        <v>0</v>
      </c>
      <c r="K221" s="210" t="s">
        <v>1</v>
      </c>
      <c r="L221" s="37"/>
      <c r="M221" s="215" t="s">
        <v>1</v>
      </c>
      <c r="N221" s="216" t="s">
        <v>44</v>
      </c>
      <c r="O221" s="71"/>
      <c r="P221" s="217">
        <f t="shared" ref="P221:P235" si="6">O221*H221</f>
        <v>0</v>
      </c>
      <c r="Q221" s="217">
        <v>1.0000000000000001E-5</v>
      </c>
      <c r="R221" s="217">
        <f t="shared" ref="R221:R235" si="7">Q221*H221</f>
        <v>1.0000000000000001E-5</v>
      </c>
      <c r="S221" s="217">
        <v>1E-4</v>
      </c>
      <c r="T221" s="218">
        <f t="shared" ref="T221:T235" si="8">S221*H221</f>
        <v>1E-4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19" t="s">
        <v>162</v>
      </c>
      <c r="AT221" s="219" t="s">
        <v>157</v>
      </c>
      <c r="AU221" s="219" t="s">
        <v>132</v>
      </c>
      <c r="AY221" s="16" t="s">
        <v>154</v>
      </c>
      <c r="BE221" s="114">
        <f t="shared" ref="BE221:BE235" si="9">IF(N221="základní",J221,0)</f>
        <v>0</v>
      </c>
      <c r="BF221" s="114">
        <f t="shared" ref="BF221:BF235" si="10">IF(N221="snížená",J221,0)</f>
        <v>0</v>
      </c>
      <c r="BG221" s="114">
        <f t="shared" ref="BG221:BG235" si="11">IF(N221="zákl. přenesená",J221,0)</f>
        <v>0</v>
      </c>
      <c r="BH221" s="114">
        <f t="shared" ref="BH221:BH235" si="12">IF(N221="sníž. přenesená",J221,0)</f>
        <v>0</v>
      </c>
      <c r="BI221" s="114">
        <f t="shared" ref="BI221:BI235" si="13">IF(N221="nulová",J221,0)</f>
        <v>0</v>
      </c>
      <c r="BJ221" s="16" t="s">
        <v>132</v>
      </c>
      <c r="BK221" s="114">
        <f t="shared" ref="BK221:BK235" si="14">ROUND(I221*H221,2)</f>
        <v>0</v>
      </c>
      <c r="BL221" s="16" t="s">
        <v>162</v>
      </c>
      <c r="BM221" s="219" t="s">
        <v>348</v>
      </c>
    </row>
    <row r="222" spans="1:65" s="2" customFormat="1" ht="16.5" customHeight="1">
      <c r="A222" s="34"/>
      <c r="B222" s="35"/>
      <c r="C222" s="244" t="s">
        <v>349</v>
      </c>
      <c r="D222" s="244" t="s">
        <v>350</v>
      </c>
      <c r="E222" s="245" t="s">
        <v>351</v>
      </c>
      <c r="F222" s="246" t="s">
        <v>352</v>
      </c>
      <c r="G222" s="247" t="s">
        <v>160</v>
      </c>
      <c r="H222" s="248">
        <v>1</v>
      </c>
      <c r="I222" s="249"/>
      <c r="J222" s="250">
        <f t="shared" si="5"/>
        <v>0</v>
      </c>
      <c r="K222" s="246" t="s">
        <v>1</v>
      </c>
      <c r="L222" s="251"/>
      <c r="M222" s="252" t="s">
        <v>1</v>
      </c>
      <c r="N222" s="253" t="s">
        <v>44</v>
      </c>
      <c r="O222" s="71"/>
      <c r="P222" s="217">
        <f t="shared" si="6"/>
        <v>0</v>
      </c>
      <c r="Q222" s="217">
        <v>1.5E-3</v>
      </c>
      <c r="R222" s="217">
        <f t="shared" si="7"/>
        <v>1.5E-3</v>
      </c>
      <c r="S222" s="217">
        <v>0</v>
      </c>
      <c r="T222" s="218">
        <f t="shared" si="8"/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19" t="s">
        <v>195</v>
      </c>
      <c r="AT222" s="219" t="s">
        <v>350</v>
      </c>
      <c r="AU222" s="219" t="s">
        <v>132</v>
      </c>
      <c r="AY222" s="16" t="s">
        <v>154</v>
      </c>
      <c r="BE222" s="114">
        <f t="shared" si="9"/>
        <v>0</v>
      </c>
      <c r="BF222" s="114">
        <f t="shared" si="10"/>
        <v>0</v>
      </c>
      <c r="BG222" s="114">
        <f t="shared" si="11"/>
        <v>0</v>
      </c>
      <c r="BH222" s="114">
        <f t="shared" si="12"/>
        <v>0</v>
      </c>
      <c r="BI222" s="114">
        <f t="shared" si="13"/>
        <v>0</v>
      </c>
      <c r="BJ222" s="16" t="s">
        <v>132</v>
      </c>
      <c r="BK222" s="114">
        <f t="shared" si="14"/>
        <v>0</v>
      </c>
      <c r="BL222" s="16" t="s">
        <v>162</v>
      </c>
      <c r="BM222" s="219" t="s">
        <v>353</v>
      </c>
    </row>
    <row r="223" spans="1:65" s="2" customFormat="1" ht="16.5" customHeight="1">
      <c r="A223" s="34"/>
      <c r="B223" s="35"/>
      <c r="C223" s="208" t="s">
        <v>354</v>
      </c>
      <c r="D223" s="208" t="s">
        <v>157</v>
      </c>
      <c r="E223" s="209" t="s">
        <v>355</v>
      </c>
      <c r="F223" s="210" t="s">
        <v>356</v>
      </c>
      <c r="G223" s="211" t="s">
        <v>341</v>
      </c>
      <c r="H223" s="212">
        <v>1</v>
      </c>
      <c r="I223" s="213"/>
      <c r="J223" s="214">
        <f t="shared" si="5"/>
        <v>0</v>
      </c>
      <c r="K223" s="210" t="s">
        <v>161</v>
      </c>
      <c r="L223" s="37"/>
      <c r="M223" s="215" t="s">
        <v>1</v>
      </c>
      <c r="N223" s="216" t="s">
        <v>44</v>
      </c>
      <c r="O223" s="71"/>
      <c r="P223" s="217">
        <f t="shared" si="6"/>
        <v>0</v>
      </c>
      <c r="Q223" s="217">
        <v>0</v>
      </c>
      <c r="R223" s="217">
        <f t="shared" si="7"/>
        <v>0</v>
      </c>
      <c r="S223" s="217">
        <v>1.9460000000000002E-2</v>
      </c>
      <c r="T223" s="218">
        <f t="shared" si="8"/>
        <v>1.9460000000000002E-2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19" t="s">
        <v>236</v>
      </c>
      <c r="AT223" s="219" t="s">
        <v>157</v>
      </c>
      <c r="AU223" s="219" t="s">
        <v>132</v>
      </c>
      <c r="AY223" s="16" t="s">
        <v>154</v>
      </c>
      <c r="BE223" s="114">
        <f t="shared" si="9"/>
        <v>0</v>
      </c>
      <c r="BF223" s="114">
        <f t="shared" si="10"/>
        <v>0</v>
      </c>
      <c r="BG223" s="114">
        <f t="shared" si="11"/>
        <v>0</v>
      </c>
      <c r="BH223" s="114">
        <f t="shared" si="12"/>
        <v>0</v>
      </c>
      <c r="BI223" s="114">
        <f t="shared" si="13"/>
        <v>0</v>
      </c>
      <c r="BJ223" s="16" t="s">
        <v>132</v>
      </c>
      <c r="BK223" s="114">
        <f t="shared" si="14"/>
        <v>0</v>
      </c>
      <c r="BL223" s="16" t="s">
        <v>236</v>
      </c>
      <c r="BM223" s="219" t="s">
        <v>357</v>
      </c>
    </row>
    <row r="224" spans="1:65" s="2" customFormat="1" ht="24.2" customHeight="1">
      <c r="A224" s="34"/>
      <c r="B224" s="35"/>
      <c r="C224" s="208" t="s">
        <v>358</v>
      </c>
      <c r="D224" s="208" t="s">
        <v>157</v>
      </c>
      <c r="E224" s="209" t="s">
        <v>359</v>
      </c>
      <c r="F224" s="210" t="s">
        <v>360</v>
      </c>
      <c r="G224" s="211" t="s">
        <v>341</v>
      </c>
      <c r="H224" s="212">
        <v>1</v>
      </c>
      <c r="I224" s="213"/>
      <c r="J224" s="214">
        <f t="shared" si="5"/>
        <v>0</v>
      </c>
      <c r="K224" s="210" t="s">
        <v>1</v>
      </c>
      <c r="L224" s="37"/>
      <c r="M224" s="215" t="s">
        <v>1</v>
      </c>
      <c r="N224" s="216" t="s">
        <v>44</v>
      </c>
      <c r="O224" s="71"/>
      <c r="P224" s="217">
        <f t="shared" si="6"/>
        <v>0</v>
      </c>
      <c r="Q224" s="217">
        <v>4.1900000000000001E-3</v>
      </c>
      <c r="R224" s="217">
        <f t="shared" si="7"/>
        <v>4.1900000000000001E-3</v>
      </c>
      <c r="S224" s="217">
        <v>0</v>
      </c>
      <c r="T224" s="218">
        <f t="shared" si="8"/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19" t="s">
        <v>236</v>
      </c>
      <c r="AT224" s="219" t="s">
        <v>157</v>
      </c>
      <c r="AU224" s="219" t="s">
        <v>132</v>
      </c>
      <c r="AY224" s="16" t="s">
        <v>154</v>
      </c>
      <c r="BE224" s="114">
        <f t="shared" si="9"/>
        <v>0</v>
      </c>
      <c r="BF224" s="114">
        <f t="shared" si="10"/>
        <v>0</v>
      </c>
      <c r="BG224" s="114">
        <f t="shared" si="11"/>
        <v>0</v>
      </c>
      <c r="BH224" s="114">
        <f t="shared" si="12"/>
        <v>0</v>
      </c>
      <c r="BI224" s="114">
        <f t="shared" si="13"/>
        <v>0</v>
      </c>
      <c r="BJ224" s="16" t="s">
        <v>132</v>
      </c>
      <c r="BK224" s="114">
        <f t="shared" si="14"/>
        <v>0</v>
      </c>
      <c r="BL224" s="16" t="s">
        <v>236</v>
      </c>
      <c r="BM224" s="219" t="s">
        <v>361</v>
      </c>
    </row>
    <row r="225" spans="1:65" s="2" customFormat="1" ht="16.5" customHeight="1">
      <c r="A225" s="34"/>
      <c r="B225" s="35"/>
      <c r="C225" s="244" t="s">
        <v>362</v>
      </c>
      <c r="D225" s="244" t="s">
        <v>350</v>
      </c>
      <c r="E225" s="245" t="s">
        <v>363</v>
      </c>
      <c r="F225" s="246" t="s">
        <v>364</v>
      </c>
      <c r="G225" s="247" t="s">
        <v>160</v>
      </c>
      <c r="H225" s="248">
        <v>1</v>
      </c>
      <c r="I225" s="249"/>
      <c r="J225" s="250">
        <f t="shared" si="5"/>
        <v>0</v>
      </c>
      <c r="K225" s="246" t="s">
        <v>1</v>
      </c>
      <c r="L225" s="251"/>
      <c r="M225" s="252" t="s">
        <v>1</v>
      </c>
      <c r="N225" s="253" t="s">
        <v>44</v>
      </c>
      <c r="O225" s="71"/>
      <c r="P225" s="217">
        <f t="shared" si="6"/>
        <v>0</v>
      </c>
      <c r="Q225" s="217">
        <v>1.6500000000000001E-2</v>
      </c>
      <c r="R225" s="217">
        <f t="shared" si="7"/>
        <v>1.6500000000000001E-2</v>
      </c>
      <c r="S225" s="217">
        <v>0</v>
      </c>
      <c r="T225" s="218">
        <f t="shared" si="8"/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19" t="s">
        <v>195</v>
      </c>
      <c r="AT225" s="219" t="s">
        <v>350</v>
      </c>
      <c r="AU225" s="219" t="s">
        <v>132</v>
      </c>
      <c r="AY225" s="16" t="s">
        <v>154</v>
      </c>
      <c r="BE225" s="114">
        <f t="shared" si="9"/>
        <v>0</v>
      </c>
      <c r="BF225" s="114">
        <f t="shared" si="10"/>
        <v>0</v>
      </c>
      <c r="BG225" s="114">
        <f t="shared" si="11"/>
        <v>0</v>
      </c>
      <c r="BH225" s="114">
        <f t="shared" si="12"/>
        <v>0</v>
      </c>
      <c r="BI225" s="114">
        <f t="shared" si="13"/>
        <v>0</v>
      </c>
      <c r="BJ225" s="16" t="s">
        <v>132</v>
      </c>
      <c r="BK225" s="114">
        <f t="shared" si="14"/>
        <v>0</v>
      </c>
      <c r="BL225" s="16" t="s">
        <v>162</v>
      </c>
      <c r="BM225" s="219" t="s">
        <v>365</v>
      </c>
    </row>
    <row r="226" spans="1:65" s="2" customFormat="1" ht="24.2" customHeight="1">
      <c r="A226" s="34"/>
      <c r="B226" s="35"/>
      <c r="C226" s="244" t="s">
        <v>366</v>
      </c>
      <c r="D226" s="244" t="s">
        <v>350</v>
      </c>
      <c r="E226" s="245" t="s">
        <v>367</v>
      </c>
      <c r="F226" s="246" t="s">
        <v>368</v>
      </c>
      <c r="G226" s="247" t="s">
        <v>160</v>
      </c>
      <c r="H226" s="248">
        <v>1</v>
      </c>
      <c r="I226" s="249"/>
      <c r="J226" s="250">
        <f t="shared" si="5"/>
        <v>0</v>
      </c>
      <c r="K226" s="246" t="s">
        <v>1</v>
      </c>
      <c r="L226" s="251"/>
      <c r="M226" s="252" t="s">
        <v>1</v>
      </c>
      <c r="N226" s="253" t="s">
        <v>44</v>
      </c>
      <c r="O226" s="71"/>
      <c r="P226" s="217">
        <f t="shared" si="6"/>
        <v>0</v>
      </c>
      <c r="Q226" s="217">
        <v>0</v>
      </c>
      <c r="R226" s="217">
        <f t="shared" si="7"/>
        <v>0</v>
      </c>
      <c r="S226" s="217">
        <v>0</v>
      </c>
      <c r="T226" s="218">
        <f t="shared" si="8"/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19" t="s">
        <v>195</v>
      </c>
      <c r="AT226" s="219" t="s">
        <v>350</v>
      </c>
      <c r="AU226" s="219" t="s">
        <v>132</v>
      </c>
      <c r="AY226" s="16" t="s">
        <v>154</v>
      </c>
      <c r="BE226" s="114">
        <f t="shared" si="9"/>
        <v>0</v>
      </c>
      <c r="BF226" s="114">
        <f t="shared" si="10"/>
        <v>0</v>
      </c>
      <c r="BG226" s="114">
        <f t="shared" si="11"/>
        <v>0</v>
      </c>
      <c r="BH226" s="114">
        <f t="shared" si="12"/>
        <v>0</v>
      </c>
      <c r="BI226" s="114">
        <f t="shared" si="13"/>
        <v>0</v>
      </c>
      <c r="BJ226" s="16" t="s">
        <v>132</v>
      </c>
      <c r="BK226" s="114">
        <f t="shared" si="14"/>
        <v>0</v>
      </c>
      <c r="BL226" s="16" t="s">
        <v>162</v>
      </c>
      <c r="BM226" s="219" t="s">
        <v>369</v>
      </c>
    </row>
    <row r="227" spans="1:65" s="2" customFormat="1" ht="24.2" customHeight="1">
      <c r="A227" s="34"/>
      <c r="B227" s="35"/>
      <c r="C227" s="244" t="s">
        <v>370</v>
      </c>
      <c r="D227" s="244" t="s">
        <v>350</v>
      </c>
      <c r="E227" s="245" t="s">
        <v>371</v>
      </c>
      <c r="F227" s="246" t="s">
        <v>372</v>
      </c>
      <c r="G227" s="247" t="s">
        <v>160</v>
      </c>
      <c r="H227" s="248">
        <v>1</v>
      </c>
      <c r="I227" s="249"/>
      <c r="J227" s="250">
        <f t="shared" si="5"/>
        <v>0</v>
      </c>
      <c r="K227" s="246" t="s">
        <v>1</v>
      </c>
      <c r="L227" s="251"/>
      <c r="M227" s="252" t="s">
        <v>1</v>
      </c>
      <c r="N227" s="253" t="s">
        <v>44</v>
      </c>
      <c r="O227" s="71"/>
      <c r="P227" s="217">
        <f t="shared" si="6"/>
        <v>0</v>
      </c>
      <c r="Q227" s="217">
        <v>1.6500000000000001E-2</v>
      </c>
      <c r="R227" s="217">
        <f t="shared" si="7"/>
        <v>1.6500000000000001E-2</v>
      </c>
      <c r="S227" s="217">
        <v>0</v>
      </c>
      <c r="T227" s="218">
        <f t="shared" si="8"/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19" t="s">
        <v>195</v>
      </c>
      <c r="AT227" s="219" t="s">
        <v>350</v>
      </c>
      <c r="AU227" s="219" t="s">
        <v>132</v>
      </c>
      <c r="AY227" s="16" t="s">
        <v>154</v>
      </c>
      <c r="BE227" s="114">
        <f t="shared" si="9"/>
        <v>0</v>
      </c>
      <c r="BF227" s="114">
        <f t="shared" si="10"/>
        <v>0</v>
      </c>
      <c r="BG227" s="114">
        <f t="shared" si="11"/>
        <v>0</v>
      </c>
      <c r="BH227" s="114">
        <f t="shared" si="12"/>
        <v>0</v>
      </c>
      <c r="BI227" s="114">
        <f t="shared" si="13"/>
        <v>0</v>
      </c>
      <c r="BJ227" s="16" t="s">
        <v>132</v>
      </c>
      <c r="BK227" s="114">
        <f t="shared" si="14"/>
        <v>0</v>
      </c>
      <c r="BL227" s="16" t="s">
        <v>162</v>
      </c>
      <c r="BM227" s="219" t="s">
        <v>373</v>
      </c>
    </row>
    <row r="228" spans="1:65" s="2" customFormat="1" ht="21.75" customHeight="1">
      <c r="A228" s="34"/>
      <c r="B228" s="35"/>
      <c r="C228" s="208" t="s">
        <v>374</v>
      </c>
      <c r="D228" s="208" t="s">
        <v>157</v>
      </c>
      <c r="E228" s="209" t="s">
        <v>375</v>
      </c>
      <c r="F228" s="210" t="s">
        <v>376</v>
      </c>
      <c r="G228" s="211" t="s">
        <v>341</v>
      </c>
      <c r="H228" s="212">
        <v>1</v>
      </c>
      <c r="I228" s="213"/>
      <c r="J228" s="214">
        <f t="shared" si="5"/>
        <v>0</v>
      </c>
      <c r="K228" s="210" t="s">
        <v>161</v>
      </c>
      <c r="L228" s="37"/>
      <c r="M228" s="215" t="s">
        <v>1</v>
      </c>
      <c r="N228" s="216" t="s">
        <v>44</v>
      </c>
      <c r="O228" s="71"/>
      <c r="P228" s="217">
        <f t="shared" si="6"/>
        <v>0</v>
      </c>
      <c r="Q228" s="217">
        <v>0</v>
      </c>
      <c r="R228" s="217">
        <f t="shared" si="7"/>
        <v>0</v>
      </c>
      <c r="S228" s="217">
        <v>8.7999999999999981E-2</v>
      </c>
      <c r="T228" s="218">
        <f t="shared" si="8"/>
        <v>8.7999999999999981E-2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19" t="s">
        <v>236</v>
      </c>
      <c r="AT228" s="219" t="s">
        <v>157</v>
      </c>
      <c r="AU228" s="219" t="s">
        <v>132</v>
      </c>
      <c r="AY228" s="16" t="s">
        <v>154</v>
      </c>
      <c r="BE228" s="114">
        <f t="shared" si="9"/>
        <v>0</v>
      </c>
      <c r="BF228" s="114">
        <f t="shared" si="10"/>
        <v>0</v>
      </c>
      <c r="BG228" s="114">
        <f t="shared" si="11"/>
        <v>0</v>
      </c>
      <c r="BH228" s="114">
        <f t="shared" si="12"/>
        <v>0</v>
      </c>
      <c r="BI228" s="114">
        <f t="shared" si="13"/>
        <v>0</v>
      </c>
      <c r="BJ228" s="16" t="s">
        <v>132</v>
      </c>
      <c r="BK228" s="114">
        <f t="shared" si="14"/>
        <v>0</v>
      </c>
      <c r="BL228" s="16" t="s">
        <v>236</v>
      </c>
      <c r="BM228" s="219" t="s">
        <v>377</v>
      </c>
    </row>
    <row r="229" spans="1:65" s="2" customFormat="1" ht="21.75" customHeight="1">
      <c r="A229" s="34"/>
      <c r="B229" s="35"/>
      <c r="C229" s="208" t="s">
        <v>378</v>
      </c>
      <c r="D229" s="208" t="s">
        <v>157</v>
      </c>
      <c r="E229" s="209" t="s">
        <v>379</v>
      </c>
      <c r="F229" s="210" t="s">
        <v>380</v>
      </c>
      <c r="G229" s="211" t="s">
        <v>341</v>
      </c>
      <c r="H229" s="212">
        <v>1</v>
      </c>
      <c r="I229" s="213"/>
      <c r="J229" s="214">
        <f t="shared" si="5"/>
        <v>0</v>
      </c>
      <c r="K229" s="210" t="s">
        <v>161</v>
      </c>
      <c r="L229" s="37"/>
      <c r="M229" s="215" t="s">
        <v>1</v>
      </c>
      <c r="N229" s="216" t="s">
        <v>44</v>
      </c>
      <c r="O229" s="71"/>
      <c r="P229" s="217">
        <f t="shared" si="6"/>
        <v>0</v>
      </c>
      <c r="Q229" s="217">
        <v>0</v>
      </c>
      <c r="R229" s="217">
        <f t="shared" si="7"/>
        <v>0</v>
      </c>
      <c r="S229" s="217">
        <v>2.4500000000000001E-2</v>
      </c>
      <c r="T229" s="218">
        <f t="shared" si="8"/>
        <v>2.4500000000000001E-2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219" t="s">
        <v>236</v>
      </c>
      <c r="AT229" s="219" t="s">
        <v>157</v>
      </c>
      <c r="AU229" s="219" t="s">
        <v>132</v>
      </c>
      <c r="AY229" s="16" t="s">
        <v>154</v>
      </c>
      <c r="BE229" s="114">
        <f t="shared" si="9"/>
        <v>0</v>
      </c>
      <c r="BF229" s="114">
        <f t="shared" si="10"/>
        <v>0</v>
      </c>
      <c r="BG229" s="114">
        <f t="shared" si="11"/>
        <v>0</v>
      </c>
      <c r="BH229" s="114">
        <f t="shared" si="12"/>
        <v>0</v>
      </c>
      <c r="BI229" s="114">
        <f t="shared" si="13"/>
        <v>0</v>
      </c>
      <c r="BJ229" s="16" t="s">
        <v>132</v>
      </c>
      <c r="BK229" s="114">
        <f t="shared" si="14"/>
        <v>0</v>
      </c>
      <c r="BL229" s="16" t="s">
        <v>236</v>
      </c>
      <c r="BM229" s="219" t="s">
        <v>381</v>
      </c>
    </row>
    <row r="230" spans="1:65" s="2" customFormat="1" ht="16.5" customHeight="1">
      <c r="A230" s="34"/>
      <c r="B230" s="35"/>
      <c r="C230" s="208" t="s">
        <v>382</v>
      </c>
      <c r="D230" s="208" t="s">
        <v>157</v>
      </c>
      <c r="E230" s="209" t="s">
        <v>383</v>
      </c>
      <c r="F230" s="210" t="s">
        <v>384</v>
      </c>
      <c r="G230" s="211" t="s">
        <v>341</v>
      </c>
      <c r="H230" s="212">
        <v>1</v>
      </c>
      <c r="I230" s="213"/>
      <c r="J230" s="214">
        <f t="shared" si="5"/>
        <v>0</v>
      </c>
      <c r="K230" s="210" t="s">
        <v>161</v>
      </c>
      <c r="L230" s="37"/>
      <c r="M230" s="215" t="s">
        <v>1</v>
      </c>
      <c r="N230" s="216" t="s">
        <v>44</v>
      </c>
      <c r="O230" s="71"/>
      <c r="P230" s="217">
        <f t="shared" si="6"/>
        <v>0</v>
      </c>
      <c r="Q230" s="217">
        <v>0</v>
      </c>
      <c r="R230" s="217">
        <f t="shared" si="7"/>
        <v>0</v>
      </c>
      <c r="S230" s="217">
        <v>8.5999999999999998E-4</v>
      </c>
      <c r="T230" s="218">
        <f t="shared" si="8"/>
        <v>8.5999999999999998E-4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219" t="s">
        <v>236</v>
      </c>
      <c r="AT230" s="219" t="s">
        <v>157</v>
      </c>
      <c r="AU230" s="219" t="s">
        <v>132</v>
      </c>
      <c r="AY230" s="16" t="s">
        <v>154</v>
      </c>
      <c r="BE230" s="114">
        <f t="shared" si="9"/>
        <v>0</v>
      </c>
      <c r="BF230" s="114">
        <f t="shared" si="10"/>
        <v>0</v>
      </c>
      <c r="BG230" s="114">
        <f t="shared" si="11"/>
        <v>0</v>
      </c>
      <c r="BH230" s="114">
        <f t="shared" si="12"/>
        <v>0</v>
      </c>
      <c r="BI230" s="114">
        <f t="shared" si="13"/>
        <v>0</v>
      </c>
      <c r="BJ230" s="16" t="s">
        <v>132</v>
      </c>
      <c r="BK230" s="114">
        <f t="shared" si="14"/>
        <v>0</v>
      </c>
      <c r="BL230" s="16" t="s">
        <v>236</v>
      </c>
      <c r="BM230" s="219" t="s">
        <v>385</v>
      </c>
    </row>
    <row r="231" spans="1:65" s="2" customFormat="1" ht="16.5" customHeight="1">
      <c r="A231" s="34"/>
      <c r="B231" s="35"/>
      <c r="C231" s="208" t="s">
        <v>386</v>
      </c>
      <c r="D231" s="208" t="s">
        <v>157</v>
      </c>
      <c r="E231" s="209" t="s">
        <v>387</v>
      </c>
      <c r="F231" s="210" t="s">
        <v>388</v>
      </c>
      <c r="G231" s="211" t="s">
        <v>160</v>
      </c>
      <c r="H231" s="212">
        <v>1</v>
      </c>
      <c r="I231" s="213"/>
      <c r="J231" s="214">
        <f t="shared" si="5"/>
        <v>0</v>
      </c>
      <c r="K231" s="210" t="s">
        <v>161</v>
      </c>
      <c r="L231" s="37"/>
      <c r="M231" s="215" t="s">
        <v>1</v>
      </c>
      <c r="N231" s="216" t="s">
        <v>44</v>
      </c>
      <c r="O231" s="71"/>
      <c r="P231" s="217">
        <f t="shared" si="6"/>
        <v>0</v>
      </c>
      <c r="Q231" s="217">
        <v>0</v>
      </c>
      <c r="R231" s="217">
        <f t="shared" si="7"/>
        <v>0</v>
      </c>
      <c r="S231" s="217">
        <v>2.2499999999999998E-3</v>
      </c>
      <c r="T231" s="218">
        <f t="shared" si="8"/>
        <v>2.2499999999999998E-3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219" t="s">
        <v>236</v>
      </c>
      <c r="AT231" s="219" t="s">
        <v>157</v>
      </c>
      <c r="AU231" s="219" t="s">
        <v>132</v>
      </c>
      <c r="AY231" s="16" t="s">
        <v>154</v>
      </c>
      <c r="BE231" s="114">
        <f t="shared" si="9"/>
        <v>0</v>
      </c>
      <c r="BF231" s="114">
        <f t="shared" si="10"/>
        <v>0</v>
      </c>
      <c r="BG231" s="114">
        <f t="shared" si="11"/>
        <v>0</v>
      </c>
      <c r="BH231" s="114">
        <f t="shared" si="12"/>
        <v>0</v>
      </c>
      <c r="BI231" s="114">
        <f t="shared" si="13"/>
        <v>0</v>
      </c>
      <c r="BJ231" s="16" t="s">
        <v>132</v>
      </c>
      <c r="BK231" s="114">
        <f t="shared" si="14"/>
        <v>0</v>
      </c>
      <c r="BL231" s="16" t="s">
        <v>236</v>
      </c>
      <c r="BM231" s="219" t="s">
        <v>389</v>
      </c>
    </row>
    <row r="232" spans="1:65" s="2" customFormat="1" ht="21.75" customHeight="1">
      <c r="A232" s="34"/>
      <c r="B232" s="35"/>
      <c r="C232" s="208" t="s">
        <v>390</v>
      </c>
      <c r="D232" s="208" t="s">
        <v>157</v>
      </c>
      <c r="E232" s="209" t="s">
        <v>391</v>
      </c>
      <c r="F232" s="210" t="s">
        <v>392</v>
      </c>
      <c r="G232" s="211" t="s">
        <v>160</v>
      </c>
      <c r="H232" s="212">
        <v>1</v>
      </c>
      <c r="I232" s="213"/>
      <c r="J232" s="214">
        <f t="shared" si="5"/>
        <v>0</v>
      </c>
      <c r="K232" s="210" t="s">
        <v>161</v>
      </c>
      <c r="L232" s="37"/>
      <c r="M232" s="215" t="s">
        <v>1</v>
      </c>
      <c r="N232" s="216" t="s">
        <v>44</v>
      </c>
      <c r="O232" s="71"/>
      <c r="P232" s="217">
        <f t="shared" si="6"/>
        <v>0</v>
      </c>
      <c r="Q232" s="217">
        <v>0</v>
      </c>
      <c r="R232" s="217">
        <f t="shared" si="7"/>
        <v>0</v>
      </c>
      <c r="S232" s="217">
        <v>5.1999999999999995E-4</v>
      </c>
      <c r="T232" s="218">
        <f t="shared" si="8"/>
        <v>5.1999999999999995E-4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19" t="s">
        <v>236</v>
      </c>
      <c r="AT232" s="219" t="s">
        <v>157</v>
      </c>
      <c r="AU232" s="219" t="s">
        <v>132</v>
      </c>
      <c r="AY232" s="16" t="s">
        <v>154</v>
      </c>
      <c r="BE232" s="114">
        <f t="shared" si="9"/>
        <v>0</v>
      </c>
      <c r="BF232" s="114">
        <f t="shared" si="10"/>
        <v>0</v>
      </c>
      <c r="BG232" s="114">
        <f t="shared" si="11"/>
        <v>0</v>
      </c>
      <c r="BH232" s="114">
        <f t="shared" si="12"/>
        <v>0</v>
      </c>
      <c r="BI232" s="114">
        <f t="shared" si="13"/>
        <v>0</v>
      </c>
      <c r="BJ232" s="16" t="s">
        <v>132</v>
      </c>
      <c r="BK232" s="114">
        <f t="shared" si="14"/>
        <v>0</v>
      </c>
      <c r="BL232" s="16" t="s">
        <v>236</v>
      </c>
      <c r="BM232" s="219" t="s">
        <v>393</v>
      </c>
    </row>
    <row r="233" spans="1:65" s="2" customFormat="1" ht="16.5" customHeight="1">
      <c r="A233" s="34"/>
      <c r="B233" s="35"/>
      <c r="C233" s="208" t="s">
        <v>394</v>
      </c>
      <c r="D233" s="208" t="s">
        <v>157</v>
      </c>
      <c r="E233" s="209" t="s">
        <v>395</v>
      </c>
      <c r="F233" s="210" t="s">
        <v>396</v>
      </c>
      <c r="G233" s="211" t="s">
        <v>341</v>
      </c>
      <c r="H233" s="212">
        <v>1</v>
      </c>
      <c r="I233" s="213"/>
      <c r="J233" s="214">
        <f t="shared" si="5"/>
        <v>0</v>
      </c>
      <c r="K233" s="210" t="s">
        <v>1</v>
      </c>
      <c r="L233" s="37"/>
      <c r="M233" s="215" t="s">
        <v>1</v>
      </c>
      <c r="N233" s="216" t="s">
        <v>44</v>
      </c>
      <c r="O233" s="71"/>
      <c r="P233" s="217">
        <f t="shared" si="6"/>
        <v>0</v>
      </c>
      <c r="Q233" s="217">
        <v>0</v>
      </c>
      <c r="R233" s="217">
        <f t="shared" si="7"/>
        <v>0</v>
      </c>
      <c r="S233" s="217">
        <v>1.933E-2</v>
      </c>
      <c r="T233" s="218">
        <f t="shared" si="8"/>
        <v>1.933E-2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19" t="s">
        <v>236</v>
      </c>
      <c r="AT233" s="219" t="s">
        <v>157</v>
      </c>
      <c r="AU233" s="219" t="s">
        <v>132</v>
      </c>
      <c r="AY233" s="16" t="s">
        <v>154</v>
      </c>
      <c r="BE233" s="114">
        <f t="shared" si="9"/>
        <v>0</v>
      </c>
      <c r="BF233" s="114">
        <f t="shared" si="10"/>
        <v>0</v>
      </c>
      <c r="BG233" s="114">
        <f t="shared" si="11"/>
        <v>0</v>
      </c>
      <c r="BH233" s="114">
        <f t="shared" si="12"/>
        <v>0</v>
      </c>
      <c r="BI233" s="114">
        <f t="shared" si="13"/>
        <v>0</v>
      </c>
      <c r="BJ233" s="16" t="s">
        <v>132</v>
      </c>
      <c r="BK233" s="114">
        <f t="shared" si="14"/>
        <v>0</v>
      </c>
      <c r="BL233" s="16" t="s">
        <v>236</v>
      </c>
      <c r="BM233" s="219" t="s">
        <v>397</v>
      </c>
    </row>
    <row r="234" spans="1:65" s="2" customFormat="1" ht="24.2" customHeight="1">
      <c r="A234" s="34"/>
      <c r="B234" s="35"/>
      <c r="C234" s="208" t="s">
        <v>398</v>
      </c>
      <c r="D234" s="208" t="s">
        <v>157</v>
      </c>
      <c r="E234" s="209" t="s">
        <v>399</v>
      </c>
      <c r="F234" s="210" t="s">
        <v>400</v>
      </c>
      <c r="G234" s="211" t="s">
        <v>341</v>
      </c>
      <c r="H234" s="212">
        <v>1</v>
      </c>
      <c r="I234" s="213"/>
      <c r="J234" s="214">
        <f t="shared" si="5"/>
        <v>0</v>
      </c>
      <c r="K234" s="210" t="s">
        <v>1</v>
      </c>
      <c r="L234" s="37"/>
      <c r="M234" s="215" t="s">
        <v>1</v>
      </c>
      <c r="N234" s="216" t="s">
        <v>44</v>
      </c>
      <c r="O234" s="71"/>
      <c r="P234" s="217">
        <f t="shared" si="6"/>
        <v>0</v>
      </c>
      <c r="Q234" s="217">
        <v>1.6969999999999999E-2</v>
      </c>
      <c r="R234" s="217">
        <f t="shared" si="7"/>
        <v>1.6969999999999999E-2</v>
      </c>
      <c r="S234" s="217">
        <v>0</v>
      </c>
      <c r="T234" s="218">
        <f t="shared" si="8"/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19" t="s">
        <v>236</v>
      </c>
      <c r="AT234" s="219" t="s">
        <v>157</v>
      </c>
      <c r="AU234" s="219" t="s">
        <v>132</v>
      </c>
      <c r="AY234" s="16" t="s">
        <v>154</v>
      </c>
      <c r="BE234" s="114">
        <f t="shared" si="9"/>
        <v>0</v>
      </c>
      <c r="BF234" s="114">
        <f t="shared" si="10"/>
        <v>0</v>
      </c>
      <c r="BG234" s="114">
        <f t="shared" si="11"/>
        <v>0</v>
      </c>
      <c r="BH234" s="114">
        <f t="shared" si="12"/>
        <v>0</v>
      </c>
      <c r="BI234" s="114">
        <f t="shared" si="13"/>
        <v>0</v>
      </c>
      <c r="BJ234" s="16" t="s">
        <v>132</v>
      </c>
      <c r="BK234" s="114">
        <f t="shared" si="14"/>
        <v>0</v>
      </c>
      <c r="BL234" s="16" t="s">
        <v>236</v>
      </c>
      <c r="BM234" s="219" t="s">
        <v>401</v>
      </c>
    </row>
    <row r="235" spans="1:65" s="2" customFormat="1" ht="24.2" customHeight="1">
      <c r="A235" s="34"/>
      <c r="B235" s="35"/>
      <c r="C235" s="208" t="s">
        <v>402</v>
      </c>
      <c r="D235" s="208" t="s">
        <v>157</v>
      </c>
      <c r="E235" s="209" t="s">
        <v>403</v>
      </c>
      <c r="F235" s="210" t="s">
        <v>404</v>
      </c>
      <c r="G235" s="211" t="s">
        <v>160</v>
      </c>
      <c r="H235" s="212">
        <v>1</v>
      </c>
      <c r="I235" s="213"/>
      <c r="J235" s="214">
        <f t="shared" si="5"/>
        <v>0</v>
      </c>
      <c r="K235" s="210" t="s">
        <v>1</v>
      </c>
      <c r="L235" s="37"/>
      <c r="M235" s="215" t="s">
        <v>1</v>
      </c>
      <c r="N235" s="216" t="s">
        <v>44</v>
      </c>
      <c r="O235" s="71"/>
      <c r="P235" s="217">
        <f t="shared" si="6"/>
        <v>0</v>
      </c>
      <c r="Q235" s="217">
        <v>1.6000000000000001E-4</v>
      </c>
      <c r="R235" s="217">
        <f t="shared" si="7"/>
        <v>1.6000000000000001E-4</v>
      </c>
      <c r="S235" s="217">
        <v>0</v>
      </c>
      <c r="T235" s="218">
        <f t="shared" si="8"/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19" t="s">
        <v>236</v>
      </c>
      <c r="AT235" s="219" t="s">
        <v>157</v>
      </c>
      <c r="AU235" s="219" t="s">
        <v>132</v>
      </c>
      <c r="AY235" s="16" t="s">
        <v>154</v>
      </c>
      <c r="BE235" s="114">
        <f t="shared" si="9"/>
        <v>0</v>
      </c>
      <c r="BF235" s="114">
        <f t="shared" si="10"/>
        <v>0</v>
      </c>
      <c r="BG235" s="114">
        <f t="shared" si="11"/>
        <v>0</v>
      </c>
      <c r="BH235" s="114">
        <f t="shared" si="12"/>
        <v>0</v>
      </c>
      <c r="BI235" s="114">
        <f t="shared" si="13"/>
        <v>0</v>
      </c>
      <c r="BJ235" s="16" t="s">
        <v>132</v>
      </c>
      <c r="BK235" s="114">
        <f t="shared" si="14"/>
        <v>0</v>
      </c>
      <c r="BL235" s="16" t="s">
        <v>236</v>
      </c>
      <c r="BM235" s="219" t="s">
        <v>405</v>
      </c>
    </row>
    <row r="236" spans="1:65" s="2" customFormat="1" ht="19.5">
      <c r="A236" s="34"/>
      <c r="B236" s="35"/>
      <c r="C236" s="36"/>
      <c r="D236" s="222" t="s">
        <v>406</v>
      </c>
      <c r="E236" s="36"/>
      <c r="F236" s="254" t="s">
        <v>407</v>
      </c>
      <c r="G236" s="36"/>
      <c r="H236" s="36"/>
      <c r="I236" s="178"/>
      <c r="J236" s="36"/>
      <c r="K236" s="36"/>
      <c r="L236" s="37"/>
      <c r="M236" s="255"/>
      <c r="N236" s="256"/>
      <c r="O236" s="71"/>
      <c r="P236" s="71"/>
      <c r="Q236" s="71"/>
      <c r="R236" s="71"/>
      <c r="S236" s="71"/>
      <c r="T236" s="72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6" t="s">
        <v>406</v>
      </c>
      <c r="AU236" s="16" t="s">
        <v>132</v>
      </c>
    </row>
    <row r="237" spans="1:65" s="2" customFormat="1" ht="16.5" customHeight="1">
      <c r="A237" s="34"/>
      <c r="B237" s="35"/>
      <c r="C237" s="208" t="s">
        <v>408</v>
      </c>
      <c r="D237" s="208" t="s">
        <v>157</v>
      </c>
      <c r="E237" s="209" t="s">
        <v>409</v>
      </c>
      <c r="F237" s="210" t="s">
        <v>410</v>
      </c>
      <c r="G237" s="211" t="s">
        <v>160</v>
      </c>
      <c r="H237" s="212">
        <v>1</v>
      </c>
      <c r="I237" s="213"/>
      <c r="J237" s="214">
        <f>ROUND(I237*H237,2)</f>
        <v>0</v>
      </c>
      <c r="K237" s="210" t="s">
        <v>1</v>
      </c>
      <c r="L237" s="37"/>
      <c r="M237" s="215" t="s">
        <v>1</v>
      </c>
      <c r="N237" s="216" t="s">
        <v>44</v>
      </c>
      <c r="O237" s="71"/>
      <c r="P237" s="217">
        <f>O237*H237</f>
        <v>0</v>
      </c>
      <c r="Q237" s="217">
        <v>1.6000000000000001E-4</v>
      </c>
      <c r="R237" s="217">
        <f>Q237*H237</f>
        <v>1.6000000000000001E-4</v>
      </c>
      <c r="S237" s="217">
        <v>0</v>
      </c>
      <c r="T237" s="21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19" t="s">
        <v>236</v>
      </c>
      <c r="AT237" s="219" t="s">
        <v>157</v>
      </c>
      <c r="AU237" s="219" t="s">
        <v>132</v>
      </c>
      <c r="AY237" s="16" t="s">
        <v>154</v>
      </c>
      <c r="BE237" s="114">
        <f>IF(N237="základní",J237,0)</f>
        <v>0</v>
      </c>
      <c r="BF237" s="114">
        <f>IF(N237="snížená",J237,0)</f>
        <v>0</v>
      </c>
      <c r="BG237" s="114">
        <f>IF(N237="zákl. přenesená",J237,0)</f>
        <v>0</v>
      </c>
      <c r="BH237" s="114">
        <f>IF(N237="sníž. přenesená",J237,0)</f>
        <v>0</v>
      </c>
      <c r="BI237" s="114">
        <f>IF(N237="nulová",J237,0)</f>
        <v>0</v>
      </c>
      <c r="BJ237" s="16" t="s">
        <v>132</v>
      </c>
      <c r="BK237" s="114">
        <f>ROUND(I237*H237,2)</f>
        <v>0</v>
      </c>
      <c r="BL237" s="16" t="s">
        <v>236</v>
      </c>
      <c r="BM237" s="219" t="s">
        <v>411</v>
      </c>
    </row>
    <row r="238" spans="1:65" s="2" customFormat="1" ht="19.5">
      <c r="A238" s="34"/>
      <c r="B238" s="35"/>
      <c r="C238" s="36"/>
      <c r="D238" s="222" t="s">
        <v>406</v>
      </c>
      <c r="E238" s="36"/>
      <c r="F238" s="254" t="s">
        <v>407</v>
      </c>
      <c r="G238" s="36"/>
      <c r="H238" s="36"/>
      <c r="I238" s="178"/>
      <c r="J238" s="36"/>
      <c r="K238" s="36"/>
      <c r="L238" s="37"/>
      <c r="M238" s="255"/>
      <c r="N238" s="256"/>
      <c r="O238" s="71"/>
      <c r="P238" s="71"/>
      <c r="Q238" s="71"/>
      <c r="R238" s="71"/>
      <c r="S238" s="71"/>
      <c r="T238" s="72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T238" s="16" t="s">
        <v>406</v>
      </c>
      <c r="AU238" s="16" t="s">
        <v>132</v>
      </c>
    </row>
    <row r="239" spans="1:65" s="2" customFormat="1" ht="16.5" customHeight="1">
      <c r="A239" s="34"/>
      <c r="B239" s="35"/>
      <c r="C239" s="208" t="s">
        <v>412</v>
      </c>
      <c r="D239" s="208" t="s">
        <v>157</v>
      </c>
      <c r="E239" s="209" t="s">
        <v>413</v>
      </c>
      <c r="F239" s="210" t="s">
        <v>414</v>
      </c>
      <c r="G239" s="211" t="s">
        <v>160</v>
      </c>
      <c r="H239" s="212">
        <v>1</v>
      </c>
      <c r="I239" s="213"/>
      <c r="J239" s="214">
        <f>ROUND(I239*H239,2)</f>
        <v>0</v>
      </c>
      <c r="K239" s="210" t="s">
        <v>1</v>
      </c>
      <c r="L239" s="37"/>
      <c r="M239" s="215" t="s">
        <v>1</v>
      </c>
      <c r="N239" s="216" t="s">
        <v>44</v>
      </c>
      <c r="O239" s="71"/>
      <c r="P239" s="217">
        <f>O239*H239</f>
        <v>0</v>
      </c>
      <c r="Q239" s="217">
        <v>1.6000000000000001E-4</v>
      </c>
      <c r="R239" s="217">
        <f>Q239*H239</f>
        <v>1.6000000000000001E-4</v>
      </c>
      <c r="S239" s="217">
        <v>0</v>
      </c>
      <c r="T239" s="21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19" t="s">
        <v>236</v>
      </c>
      <c r="AT239" s="219" t="s">
        <v>157</v>
      </c>
      <c r="AU239" s="219" t="s">
        <v>132</v>
      </c>
      <c r="AY239" s="16" t="s">
        <v>154</v>
      </c>
      <c r="BE239" s="114">
        <f>IF(N239="základní",J239,0)</f>
        <v>0</v>
      </c>
      <c r="BF239" s="114">
        <f>IF(N239="snížená",J239,0)</f>
        <v>0</v>
      </c>
      <c r="BG239" s="114">
        <f>IF(N239="zákl. přenesená",J239,0)</f>
        <v>0</v>
      </c>
      <c r="BH239" s="114">
        <f>IF(N239="sníž. přenesená",J239,0)</f>
        <v>0</v>
      </c>
      <c r="BI239" s="114">
        <f>IF(N239="nulová",J239,0)</f>
        <v>0</v>
      </c>
      <c r="BJ239" s="16" t="s">
        <v>132</v>
      </c>
      <c r="BK239" s="114">
        <f>ROUND(I239*H239,2)</f>
        <v>0</v>
      </c>
      <c r="BL239" s="16" t="s">
        <v>236</v>
      </c>
      <c r="BM239" s="219" t="s">
        <v>415</v>
      </c>
    </row>
    <row r="240" spans="1:65" s="2" customFormat="1" ht="19.5">
      <c r="A240" s="34"/>
      <c r="B240" s="35"/>
      <c r="C240" s="36"/>
      <c r="D240" s="222" t="s">
        <v>406</v>
      </c>
      <c r="E240" s="36"/>
      <c r="F240" s="254" t="s">
        <v>407</v>
      </c>
      <c r="G240" s="36"/>
      <c r="H240" s="36"/>
      <c r="I240" s="178"/>
      <c r="J240" s="36"/>
      <c r="K240" s="36"/>
      <c r="L240" s="37"/>
      <c r="M240" s="255"/>
      <c r="N240" s="256"/>
      <c r="O240" s="71"/>
      <c r="P240" s="71"/>
      <c r="Q240" s="71"/>
      <c r="R240" s="71"/>
      <c r="S240" s="71"/>
      <c r="T240" s="72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T240" s="16" t="s">
        <v>406</v>
      </c>
      <c r="AU240" s="16" t="s">
        <v>132</v>
      </c>
    </row>
    <row r="241" spans="1:65" s="2" customFormat="1" ht="24.2" customHeight="1">
      <c r="A241" s="34"/>
      <c r="B241" s="35"/>
      <c r="C241" s="208" t="s">
        <v>416</v>
      </c>
      <c r="D241" s="208" t="s">
        <v>157</v>
      </c>
      <c r="E241" s="209" t="s">
        <v>417</v>
      </c>
      <c r="F241" s="210" t="s">
        <v>418</v>
      </c>
      <c r="G241" s="211" t="s">
        <v>160</v>
      </c>
      <c r="H241" s="212">
        <v>1</v>
      </c>
      <c r="I241" s="213"/>
      <c r="J241" s="214">
        <f>ROUND(I241*H241,2)</f>
        <v>0</v>
      </c>
      <c r="K241" s="210" t="s">
        <v>1</v>
      </c>
      <c r="L241" s="37"/>
      <c r="M241" s="215" t="s">
        <v>1</v>
      </c>
      <c r="N241" s="216" t="s">
        <v>44</v>
      </c>
      <c r="O241" s="71"/>
      <c r="P241" s="217">
        <f>O241*H241</f>
        <v>0</v>
      </c>
      <c r="Q241" s="217">
        <v>1.6000000000000001E-4</v>
      </c>
      <c r="R241" s="217">
        <f>Q241*H241</f>
        <v>1.6000000000000001E-4</v>
      </c>
      <c r="S241" s="217">
        <v>0</v>
      </c>
      <c r="T241" s="21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219" t="s">
        <v>236</v>
      </c>
      <c r="AT241" s="219" t="s">
        <v>157</v>
      </c>
      <c r="AU241" s="219" t="s">
        <v>132</v>
      </c>
      <c r="AY241" s="16" t="s">
        <v>154</v>
      </c>
      <c r="BE241" s="114">
        <f>IF(N241="základní",J241,0)</f>
        <v>0</v>
      </c>
      <c r="BF241" s="114">
        <f>IF(N241="snížená",J241,0)</f>
        <v>0</v>
      </c>
      <c r="BG241" s="114">
        <f>IF(N241="zákl. přenesená",J241,0)</f>
        <v>0</v>
      </c>
      <c r="BH241" s="114">
        <f>IF(N241="sníž. přenesená",J241,0)</f>
        <v>0</v>
      </c>
      <c r="BI241" s="114">
        <f>IF(N241="nulová",J241,0)</f>
        <v>0</v>
      </c>
      <c r="BJ241" s="16" t="s">
        <v>132</v>
      </c>
      <c r="BK241" s="114">
        <f>ROUND(I241*H241,2)</f>
        <v>0</v>
      </c>
      <c r="BL241" s="16" t="s">
        <v>236</v>
      </c>
      <c r="BM241" s="219" t="s">
        <v>419</v>
      </c>
    </row>
    <row r="242" spans="1:65" s="2" customFormat="1" ht="19.5">
      <c r="A242" s="34"/>
      <c r="B242" s="35"/>
      <c r="C242" s="36"/>
      <c r="D242" s="222" t="s">
        <v>406</v>
      </c>
      <c r="E242" s="36"/>
      <c r="F242" s="254" t="s">
        <v>407</v>
      </c>
      <c r="G242" s="36"/>
      <c r="H242" s="36"/>
      <c r="I242" s="178"/>
      <c r="J242" s="36"/>
      <c r="K242" s="36"/>
      <c r="L242" s="37"/>
      <c r="M242" s="255"/>
      <c r="N242" s="256"/>
      <c r="O242" s="71"/>
      <c r="P242" s="71"/>
      <c r="Q242" s="71"/>
      <c r="R242" s="71"/>
      <c r="S242" s="71"/>
      <c r="T242" s="72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T242" s="16" t="s">
        <v>406</v>
      </c>
      <c r="AU242" s="16" t="s">
        <v>132</v>
      </c>
    </row>
    <row r="243" spans="1:65" s="2" customFormat="1" ht="16.5" customHeight="1">
      <c r="A243" s="34"/>
      <c r="B243" s="35"/>
      <c r="C243" s="208" t="s">
        <v>420</v>
      </c>
      <c r="D243" s="208" t="s">
        <v>157</v>
      </c>
      <c r="E243" s="209" t="s">
        <v>421</v>
      </c>
      <c r="F243" s="210" t="s">
        <v>422</v>
      </c>
      <c r="G243" s="211" t="s">
        <v>160</v>
      </c>
      <c r="H243" s="212">
        <v>1</v>
      </c>
      <c r="I243" s="213"/>
      <c r="J243" s="214">
        <f>ROUND(I243*H243,2)</f>
        <v>0</v>
      </c>
      <c r="K243" s="210" t="s">
        <v>1</v>
      </c>
      <c r="L243" s="37"/>
      <c r="M243" s="215" t="s">
        <v>1</v>
      </c>
      <c r="N243" s="216" t="s">
        <v>44</v>
      </c>
      <c r="O243" s="71"/>
      <c r="P243" s="217">
        <f>O243*H243</f>
        <v>0</v>
      </c>
      <c r="Q243" s="217">
        <v>1.6000000000000001E-4</v>
      </c>
      <c r="R243" s="217">
        <f>Q243*H243</f>
        <v>1.6000000000000001E-4</v>
      </c>
      <c r="S243" s="217">
        <v>0</v>
      </c>
      <c r="T243" s="21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19" t="s">
        <v>236</v>
      </c>
      <c r="AT243" s="219" t="s">
        <v>157</v>
      </c>
      <c r="AU243" s="219" t="s">
        <v>132</v>
      </c>
      <c r="AY243" s="16" t="s">
        <v>154</v>
      </c>
      <c r="BE243" s="114">
        <f>IF(N243="základní",J243,0)</f>
        <v>0</v>
      </c>
      <c r="BF243" s="114">
        <f>IF(N243="snížená",J243,0)</f>
        <v>0</v>
      </c>
      <c r="BG243" s="114">
        <f>IF(N243="zákl. přenesená",J243,0)</f>
        <v>0</v>
      </c>
      <c r="BH243" s="114">
        <f>IF(N243="sníž. přenesená",J243,0)</f>
        <v>0</v>
      </c>
      <c r="BI243" s="114">
        <f>IF(N243="nulová",J243,0)</f>
        <v>0</v>
      </c>
      <c r="BJ243" s="16" t="s">
        <v>132</v>
      </c>
      <c r="BK243" s="114">
        <f>ROUND(I243*H243,2)</f>
        <v>0</v>
      </c>
      <c r="BL243" s="16" t="s">
        <v>236</v>
      </c>
      <c r="BM243" s="219" t="s">
        <v>423</v>
      </c>
    </row>
    <row r="244" spans="1:65" s="2" customFormat="1" ht="19.5">
      <c r="A244" s="34"/>
      <c r="B244" s="35"/>
      <c r="C244" s="36"/>
      <c r="D244" s="222" t="s">
        <v>406</v>
      </c>
      <c r="E244" s="36"/>
      <c r="F244" s="254" t="s">
        <v>407</v>
      </c>
      <c r="G244" s="36"/>
      <c r="H244" s="36"/>
      <c r="I244" s="178"/>
      <c r="J244" s="36"/>
      <c r="K244" s="36"/>
      <c r="L244" s="37"/>
      <c r="M244" s="255"/>
      <c r="N244" s="256"/>
      <c r="O244" s="71"/>
      <c r="P244" s="71"/>
      <c r="Q244" s="71"/>
      <c r="R244" s="71"/>
      <c r="S244" s="71"/>
      <c r="T244" s="72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T244" s="16" t="s">
        <v>406</v>
      </c>
      <c r="AU244" s="16" t="s">
        <v>132</v>
      </c>
    </row>
    <row r="245" spans="1:65" s="2" customFormat="1" ht="24.2" customHeight="1">
      <c r="A245" s="34"/>
      <c r="B245" s="35"/>
      <c r="C245" s="208" t="s">
        <v>424</v>
      </c>
      <c r="D245" s="208" t="s">
        <v>157</v>
      </c>
      <c r="E245" s="209" t="s">
        <v>425</v>
      </c>
      <c r="F245" s="210" t="s">
        <v>426</v>
      </c>
      <c r="G245" s="211" t="s">
        <v>160</v>
      </c>
      <c r="H245" s="212">
        <v>1</v>
      </c>
      <c r="I245" s="213"/>
      <c r="J245" s="214">
        <f>ROUND(I245*H245,2)</f>
        <v>0</v>
      </c>
      <c r="K245" s="210" t="s">
        <v>1</v>
      </c>
      <c r="L245" s="37"/>
      <c r="M245" s="215" t="s">
        <v>1</v>
      </c>
      <c r="N245" s="216" t="s">
        <v>44</v>
      </c>
      <c r="O245" s="71"/>
      <c r="P245" s="217">
        <f>O245*H245</f>
        <v>0</v>
      </c>
      <c r="Q245" s="217">
        <v>1.6000000000000001E-4</v>
      </c>
      <c r="R245" s="217">
        <f>Q245*H245</f>
        <v>1.6000000000000001E-4</v>
      </c>
      <c r="S245" s="217">
        <v>0</v>
      </c>
      <c r="T245" s="21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19" t="s">
        <v>236</v>
      </c>
      <c r="AT245" s="219" t="s">
        <v>157</v>
      </c>
      <c r="AU245" s="219" t="s">
        <v>132</v>
      </c>
      <c r="AY245" s="16" t="s">
        <v>154</v>
      </c>
      <c r="BE245" s="114">
        <f>IF(N245="základní",J245,0)</f>
        <v>0</v>
      </c>
      <c r="BF245" s="114">
        <f>IF(N245="snížená",J245,0)</f>
        <v>0</v>
      </c>
      <c r="BG245" s="114">
        <f>IF(N245="zákl. přenesená",J245,0)</f>
        <v>0</v>
      </c>
      <c r="BH245" s="114">
        <f>IF(N245="sníž. přenesená",J245,0)</f>
        <v>0</v>
      </c>
      <c r="BI245" s="114">
        <f>IF(N245="nulová",J245,0)</f>
        <v>0</v>
      </c>
      <c r="BJ245" s="16" t="s">
        <v>132</v>
      </c>
      <c r="BK245" s="114">
        <f>ROUND(I245*H245,2)</f>
        <v>0</v>
      </c>
      <c r="BL245" s="16" t="s">
        <v>236</v>
      </c>
      <c r="BM245" s="219" t="s">
        <v>427</v>
      </c>
    </row>
    <row r="246" spans="1:65" s="2" customFormat="1" ht="19.5">
      <c r="A246" s="34"/>
      <c r="B246" s="35"/>
      <c r="C246" s="36"/>
      <c r="D246" s="222" t="s">
        <v>406</v>
      </c>
      <c r="E246" s="36"/>
      <c r="F246" s="254" t="s">
        <v>407</v>
      </c>
      <c r="G246" s="36"/>
      <c r="H246" s="36"/>
      <c r="I246" s="178"/>
      <c r="J246" s="36"/>
      <c r="K246" s="36"/>
      <c r="L246" s="37"/>
      <c r="M246" s="255"/>
      <c r="N246" s="256"/>
      <c r="O246" s="71"/>
      <c r="P246" s="71"/>
      <c r="Q246" s="71"/>
      <c r="R246" s="71"/>
      <c r="S246" s="71"/>
      <c r="T246" s="72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6" t="s">
        <v>406</v>
      </c>
      <c r="AU246" s="16" t="s">
        <v>132</v>
      </c>
    </row>
    <row r="247" spans="1:65" s="2" customFormat="1" ht="21.75" customHeight="1">
      <c r="A247" s="34"/>
      <c r="B247" s="35"/>
      <c r="C247" s="208" t="s">
        <v>428</v>
      </c>
      <c r="D247" s="208" t="s">
        <v>157</v>
      </c>
      <c r="E247" s="209" t="s">
        <v>429</v>
      </c>
      <c r="F247" s="210" t="s">
        <v>430</v>
      </c>
      <c r="G247" s="211" t="s">
        <v>160</v>
      </c>
      <c r="H247" s="212">
        <v>1</v>
      </c>
      <c r="I247" s="213"/>
      <c r="J247" s="214">
        <f>ROUND(I247*H247,2)</f>
        <v>0</v>
      </c>
      <c r="K247" s="210" t="s">
        <v>1</v>
      </c>
      <c r="L247" s="37"/>
      <c r="M247" s="215" t="s">
        <v>1</v>
      </c>
      <c r="N247" s="216" t="s">
        <v>44</v>
      </c>
      <c r="O247" s="71"/>
      <c r="P247" s="217">
        <f>O247*H247</f>
        <v>0</v>
      </c>
      <c r="Q247" s="217">
        <v>1.6000000000000001E-4</v>
      </c>
      <c r="R247" s="217">
        <f>Q247*H247</f>
        <v>1.6000000000000001E-4</v>
      </c>
      <c r="S247" s="217">
        <v>0</v>
      </c>
      <c r="T247" s="21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219" t="s">
        <v>236</v>
      </c>
      <c r="AT247" s="219" t="s">
        <v>157</v>
      </c>
      <c r="AU247" s="219" t="s">
        <v>132</v>
      </c>
      <c r="AY247" s="16" t="s">
        <v>154</v>
      </c>
      <c r="BE247" s="114">
        <f>IF(N247="základní",J247,0)</f>
        <v>0</v>
      </c>
      <c r="BF247" s="114">
        <f>IF(N247="snížená",J247,0)</f>
        <v>0</v>
      </c>
      <c r="BG247" s="114">
        <f>IF(N247="zákl. přenesená",J247,0)</f>
        <v>0</v>
      </c>
      <c r="BH247" s="114">
        <f>IF(N247="sníž. přenesená",J247,0)</f>
        <v>0</v>
      </c>
      <c r="BI247" s="114">
        <f>IF(N247="nulová",J247,0)</f>
        <v>0</v>
      </c>
      <c r="BJ247" s="16" t="s">
        <v>132</v>
      </c>
      <c r="BK247" s="114">
        <f>ROUND(I247*H247,2)</f>
        <v>0</v>
      </c>
      <c r="BL247" s="16" t="s">
        <v>236</v>
      </c>
      <c r="BM247" s="219" t="s">
        <v>431</v>
      </c>
    </row>
    <row r="248" spans="1:65" s="2" customFormat="1" ht="19.5">
      <c r="A248" s="34"/>
      <c r="B248" s="35"/>
      <c r="C248" s="36"/>
      <c r="D248" s="222" t="s">
        <v>406</v>
      </c>
      <c r="E248" s="36"/>
      <c r="F248" s="254" t="s">
        <v>407</v>
      </c>
      <c r="G248" s="36"/>
      <c r="H248" s="36"/>
      <c r="I248" s="178"/>
      <c r="J248" s="36"/>
      <c r="K248" s="36"/>
      <c r="L248" s="37"/>
      <c r="M248" s="255"/>
      <c r="N248" s="256"/>
      <c r="O248" s="71"/>
      <c r="P248" s="71"/>
      <c r="Q248" s="71"/>
      <c r="R248" s="71"/>
      <c r="S248" s="71"/>
      <c r="T248" s="72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T248" s="16" t="s">
        <v>406</v>
      </c>
      <c r="AU248" s="16" t="s">
        <v>132</v>
      </c>
    </row>
    <row r="249" spans="1:65" s="2" customFormat="1" ht="16.5" customHeight="1">
      <c r="A249" s="34"/>
      <c r="B249" s="35"/>
      <c r="C249" s="208" t="s">
        <v>432</v>
      </c>
      <c r="D249" s="208" t="s">
        <v>157</v>
      </c>
      <c r="E249" s="209" t="s">
        <v>433</v>
      </c>
      <c r="F249" s="210" t="s">
        <v>434</v>
      </c>
      <c r="G249" s="211" t="s">
        <v>160</v>
      </c>
      <c r="H249" s="212">
        <v>1</v>
      </c>
      <c r="I249" s="213"/>
      <c r="J249" s="214">
        <f>ROUND(I249*H249,2)</f>
        <v>0</v>
      </c>
      <c r="K249" s="210" t="s">
        <v>1</v>
      </c>
      <c r="L249" s="37"/>
      <c r="M249" s="215" t="s">
        <v>1</v>
      </c>
      <c r="N249" s="216" t="s">
        <v>44</v>
      </c>
      <c r="O249" s="71"/>
      <c r="P249" s="217">
        <f>O249*H249</f>
        <v>0</v>
      </c>
      <c r="Q249" s="217">
        <v>1.6000000000000001E-4</v>
      </c>
      <c r="R249" s="217">
        <f>Q249*H249</f>
        <v>1.6000000000000001E-4</v>
      </c>
      <c r="S249" s="217">
        <v>0</v>
      </c>
      <c r="T249" s="21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219" t="s">
        <v>236</v>
      </c>
      <c r="AT249" s="219" t="s">
        <v>157</v>
      </c>
      <c r="AU249" s="219" t="s">
        <v>132</v>
      </c>
      <c r="AY249" s="16" t="s">
        <v>154</v>
      </c>
      <c r="BE249" s="114">
        <f>IF(N249="základní",J249,0)</f>
        <v>0</v>
      </c>
      <c r="BF249" s="114">
        <f>IF(N249="snížená",J249,0)</f>
        <v>0</v>
      </c>
      <c r="BG249" s="114">
        <f>IF(N249="zákl. přenesená",J249,0)</f>
        <v>0</v>
      </c>
      <c r="BH249" s="114">
        <f>IF(N249="sníž. přenesená",J249,0)</f>
        <v>0</v>
      </c>
      <c r="BI249" s="114">
        <f>IF(N249="nulová",J249,0)</f>
        <v>0</v>
      </c>
      <c r="BJ249" s="16" t="s">
        <v>132</v>
      </c>
      <c r="BK249" s="114">
        <f>ROUND(I249*H249,2)</f>
        <v>0</v>
      </c>
      <c r="BL249" s="16" t="s">
        <v>236</v>
      </c>
      <c r="BM249" s="219" t="s">
        <v>435</v>
      </c>
    </row>
    <row r="250" spans="1:65" s="2" customFormat="1" ht="19.5">
      <c r="A250" s="34"/>
      <c r="B250" s="35"/>
      <c r="C250" s="36"/>
      <c r="D250" s="222" t="s">
        <v>406</v>
      </c>
      <c r="E250" s="36"/>
      <c r="F250" s="254" t="s">
        <v>407</v>
      </c>
      <c r="G250" s="36"/>
      <c r="H250" s="36"/>
      <c r="I250" s="178"/>
      <c r="J250" s="36"/>
      <c r="K250" s="36"/>
      <c r="L250" s="37"/>
      <c r="M250" s="255"/>
      <c r="N250" s="256"/>
      <c r="O250" s="71"/>
      <c r="P250" s="71"/>
      <c r="Q250" s="71"/>
      <c r="R250" s="71"/>
      <c r="S250" s="71"/>
      <c r="T250" s="72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6" t="s">
        <v>406</v>
      </c>
      <c r="AU250" s="16" t="s">
        <v>132</v>
      </c>
    </row>
    <row r="251" spans="1:65" s="2" customFormat="1" ht="16.5" customHeight="1">
      <c r="A251" s="34"/>
      <c r="B251" s="35"/>
      <c r="C251" s="208" t="s">
        <v>436</v>
      </c>
      <c r="D251" s="208" t="s">
        <v>157</v>
      </c>
      <c r="E251" s="209" t="s">
        <v>437</v>
      </c>
      <c r="F251" s="210" t="s">
        <v>438</v>
      </c>
      <c r="G251" s="211" t="s">
        <v>160</v>
      </c>
      <c r="H251" s="212">
        <v>1</v>
      </c>
      <c r="I251" s="213"/>
      <c r="J251" s="214">
        <f>ROUND(I251*H251,2)</f>
        <v>0</v>
      </c>
      <c r="K251" s="210" t="s">
        <v>1</v>
      </c>
      <c r="L251" s="37"/>
      <c r="M251" s="215" t="s">
        <v>1</v>
      </c>
      <c r="N251" s="216" t="s">
        <v>44</v>
      </c>
      <c r="O251" s="71"/>
      <c r="P251" s="217">
        <f>O251*H251</f>
        <v>0</v>
      </c>
      <c r="Q251" s="217">
        <v>1.6000000000000001E-4</v>
      </c>
      <c r="R251" s="217">
        <f>Q251*H251</f>
        <v>1.6000000000000001E-4</v>
      </c>
      <c r="S251" s="217">
        <v>0</v>
      </c>
      <c r="T251" s="21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219" t="s">
        <v>236</v>
      </c>
      <c r="AT251" s="219" t="s">
        <v>157</v>
      </c>
      <c r="AU251" s="219" t="s">
        <v>132</v>
      </c>
      <c r="AY251" s="16" t="s">
        <v>154</v>
      </c>
      <c r="BE251" s="114">
        <f>IF(N251="základní",J251,0)</f>
        <v>0</v>
      </c>
      <c r="BF251" s="114">
        <f>IF(N251="snížená",J251,0)</f>
        <v>0</v>
      </c>
      <c r="BG251" s="114">
        <f>IF(N251="zákl. přenesená",J251,0)</f>
        <v>0</v>
      </c>
      <c r="BH251" s="114">
        <f>IF(N251="sníž. přenesená",J251,0)</f>
        <v>0</v>
      </c>
      <c r="BI251" s="114">
        <f>IF(N251="nulová",J251,0)</f>
        <v>0</v>
      </c>
      <c r="BJ251" s="16" t="s">
        <v>132</v>
      </c>
      <c r="BK251" s="114">
        <f>ROUND(I251*H251,2)</f>
        <v>0</v>
      </c>
      <c r="BL251" s="16" t="s">
        <v>236</v>
      </c>
      <c r="BM251" s="219" t="s">
        <v>439</v>
      </c>
    </row>
    <row r="252" spans="1:65" s="2" customFormat="1" ht="19.5">
      <c r="A252" s="34"/>
      <c r="B252" s="35"/>
      <c r="C252" s="36"/>
      <c r="D252" s="222" t="s">
        <v>406</v>
      </c>
      <c r="E252" s="36"/>
      <c r="F252" s="254" t="s">
        <v>407</v>
      </c>
      <c r="G252" s="36"/>
      <c r="H252" s="36"/>
      <c r="I252" s="178"/>
      <c r="J252" s="36"/>
      <c r="K252" s="36"/>
      <c r="L252" s="37"/>
      <c r="M252" s="255"/>
      <c r="N252" s="256"/>
      <c r="O252" s="71"/>
      <c r="P252" s="71"/>
      <c r="Q252" s="71"/>
      <c r="R252" s="71"/>
      <c r="S252" s="71"/>
      <c r="T252" s="72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T252" s="16" t="s">
        <v>406</v>
      </c>
      <c r="AU252" s="16" t="s">
        <v>132</v>
      </c>
    </row>
    <row r="253" spans="1:65" s="2" customFormat="1" ht="24.2" customHeight="1">
      <c r="A253" s="34"/>
      <c r="B253" s="35"/>
      <c r="C253" s="208" t="s">
        <v>440</v>
      </c>
      <c r="D253" s="208" t="s">
        <v>157</v>
      </c>
      <c r="E253" s="209" t="s">
        <v>441</v>
      </c>
      <c r="F253" s="210" t="s">
        <v>442</v>
      </c>
      <c r="G253" s="211" t="s">
        <v>160</v>
      </c>
      <c r="H253" s="212">
        <v>1</v>
      </c>
      <c r="I253" s="213"/>
      <c r="J253" s="214">
        <f>ROUND(I253*H253,2)</f>
        <v>0</v>
      </c>
      <c r="K253" s="210" t="s">
        <v>1</v>
      </c>
      <c r="L253" s="37"/>
      <c r="M253" s="215" t="s">
        <v>1</v>
      </c>
      <c r="N253" s="216" t="s">
        <v>44</v>
      </c>
      <c r="O253" s="71"/>
      <c r="P253" s="217">
        <f>O253*H253</f>
        <v>0</v>
      </c>
      <c r="Q253" s="217">
        <v>1.6000000000000001E-4</v>
      </c>
      <c r="R253" s="217">
        <f>Q253*H253</f>
        <v>1.6000000000000001E-4</v>
      </c>
      <c r="S253" s="217">
        <v>0</v>
      </c>
      <c r="T253" s="21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219" t="s">
        <v>236</v>
      </c>
      <c r="AT253" s="219" t="s">
        <v>157</v>
      </c>
      <c r="AU253" s="219" t="s">
        <v>132</v>
      </c>
      <c r="AY253" s="16" t="s">
        <v>154</v>
      </c>
      <c r="BE253" s="114">
        <f>IF(N253="základní",J253,0)</f>
        <v>0</v>
      </c>
      <c r="BF253" s="114">
        <f>IF(N253="snížená",J253,0)</f>
        <v>0</v>
      </c>
      <c r="BG253" s="114">
        <f>IF(N253="zákl. přenesená",J253,0)</f>
        <v>0</v>
      </c>
      <c r="BH253" s="114">
        <f>IF(N253="sníž. přenesená",J253,0)</f>
        <v>0</v>
      </c>
      <c r="BI253" s="114">
        <f>IF(N253="nulová",J253,0)</f>
        <v>0</v>
      </c>
      <c r="BJ253" s="16" t="s">
        <v>132</v>
      </c>
      <c r="BK253" s="114">
        <f>ROUND(I253*H253,2)</f>
        <v>0</v>
      </c>
      <c r="BL253" s="16" t="s">
        <v>236</v>
      </c>
      <c r="BM253" s="219" t="s">
        <v>443</v>
      </c>
    </row>
    <row r="254" spans="1:65" s="2" customFormat="1" ht="19.5">
      <c r="A254" s="34"/>
      <c r="B254" s="35"/>
      <c r="C254" s="36"/>
      <c r="D254" s="222" t="s">
        <v>406</v>
      </c>
      <c r="E254" s="36"/>
      <c r="F254" s="254" t="s">
        <v>407</v>
      </c>
      <c r="G254" s="36"/>
      <c r="H254" s="36"/>
      <c r="I254" s="178"/>
      <c r="J254" s="36"/>
      <c r="K254" s="36"/>
      <c r="L254" s="37"/>
      <c r="M254" s="255"/>
      <c r="N254" s="256"/>
      <c r="O254" s="71"/>
      <c r="P254" s="71"/>
      <c r="Q254" s="71"/>
      <c r="R254" s="71"/>
      <c r="S254" s="71"/>
      <c r="T254" s="72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T254" s="16" t="s">
        <v>406</v>
      </c>
      <c r="AU254" s="16" t="s">
        <v>132</v>
      </c>
    </row>
    <row r="255" spans="1:65" s="2" customFormat="1" ht="16.5" customHeight="1">
      <c r="A255" s="34"/>
      <c r="B255" s="35"/>
      <c r="C255" s="208" t="s">
        <v>444</v>
      </c>
      <c r="D255" s="208" t="s">
        <v>157</v>
      </c>
      <c r="E255" s="209" t="s">
        <v>445</v>
      </c>
      <c r="F255" s="210" t="s">
        <v>446</v>
      </c>
      <c r="G255" s="211" t="s">
        <v>160</v>
      </c>
      <c r="H255" s="212">
        <v>1</v>
      </c>
      <c r="I255" s="213"/>
      <c r="J255" s="214">
        <f>ROUND(I255*H255,2)</f>
        <v>0</v>
      </c>
      <c r="K255" s="210" t="s">
        <v>1</v>
      </c>
      <c r="L255" s="37"/>
      <c r="M255" s="215" t="s">
        <v>1</v>
      </c>
      <c r="N255" s="216" t="s">
        <v>44</v>
      </c>
      <c r="O255" s="71"/>
      <c r="P255" s="217">
        <f>O255*H255</f>
        <v>0</v>
      </c>
      <c r="Q255" s="217">
        <v>1.6000000000000001E-4</v>
      </c>
      <c r="R255" s="217">
        <f>Q255*H255</f>
        <v>1.6000000000000001E-4</v>
      </c>
      <c r="S255" s="217">
        <v>0</v>
      </c>
      <c r="T255" s="21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219" t="s">
        <v>236</v>
      </c>
      <c r="AT255" s="219" t="s">
        <v>157</v>
      </c>
      <c r="AU255" s="219" t="s">
        <v>132</v>
      </c>
      <c r="AY255" s="16" t="s">
        <v>154</v>
      </c>
      <c r="BE255" s="114">
        <f>IF(N255="základní",J255,0)</f>
        <v>0</v>
      </c>
      <c r="BF255" s="114">
        <f>IF(N255="snížená",J255,0)</f>
        <v>0</v>
      </c>
      <c r="BG255" s="114">
        <f>IF(N255="zákl. přenesená",J255,0)</f>
        <v>0</v>
      </c>
      <c r="BH255" s="114">
        <f>IF(N255="sníž. přenesená",J255,0)</f>
        <v>0</v>
      </c>
      <c r="BI255" s="114">
        <f>IF(N255="nulová",J255,0)</f>
        <v>0</v>
      </c>
      <c r="BJ255" s="16" t="s">
        <v>132</v>
      </c>
      <c r="BK255" s="114">
        <f>ROUND(I255*H255,2)</f>
        <v>0</v>
      </c>
      <c r="BL255" s="16" t="s">
        <v>236</v>
      </c>
      <c r="BM255" s="219" t="s">
        <v>447</v>
      </c>
    </row>
    <row r="256" spans="1:65" s="2" customFormat="1" ht="19.5">
      <c r="A256" s="34"/>
      <c r="B256" s="35"/>
      <c r="C256" s="36"/>
      <c r="D256" s="222" t="s">
        <v>406</v>
      </c>
      <c r="E256" s="36"/>
      <c r="F256" s="254" t="s">
        <v>407</v>
      </c>
      <c r="G256" s="36"/>
      <c r="H256" s="36"/>
      <c r="I256" s="178"/>
      <c r="J256" s="36"/>
      <c r="K256" s="36"/>
      <c r="L256" s="37"/>
      <c r="M256" s="255"/>
      <c r="N256" s="256"/>
      <c r="O256" s="71"/>
      <c r="P256" s="71"/>
      <c r="Q256" s="71"/>
      <c r="R256" s="71"/>
      <c r="S256" s="71"/>
      <c r="T256" s="72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T256" s="16" t="s">
        <v>406</v>
      </c>
      <c r="AU256" s="16" t="s">
        <v>132</v>
      </c>
    </row>
    <row r="257" spans="1:65" s="2" customFormat="1" ht="16.5" customHeight="1">
      <c r="A257" s="34"/>
      <c r="B257" s="35"/>
      <c r="C257" s="208" t="s">
        <v>448</v>
      </c>
      <c r="D257" s="208" t="s">
        <v>157</v>
      </c>
      <c r="E257" s="209" t="s">
        <v>449</v>
      </c>
      <c r="F257" s="210" t="s">
        <v>450</v>
      </c>
      <c r="G257" s="211" t="s">
        <v>160</v>
      </c>
      <c r="H257" s="212">
        <v>1</v>
      </c>
      <c r="I257" s="213"/>
      <c r="J257" s="214">
        <f>ROUND(I257*H257,2)</f>
        <v>0</v>
      </c>
      <c r="K257" s="210" t="s">
        <v>1</v>
      </c>
      <c r="L257" s="37"/>
      <c r="M257" s="215" t="s">
        <v>1</v>
      </c>
      <c r="N257" s="216" t="s">
        <v>44</v>
      </c>
      <c r="O257" s="71"/>
      <c r="P257" s="217">
        <f>O257*H257</f>
        <v>0</v>
      </c>
      <c r="Q257" s="217">
        <v>1.6000000000000001E-4</v>
      </c>
      <c r="R257" s="217">
        <f>Q257*H257</f>
        <v>1.6000000000000001E-4</v>
      </c>
      <c r="S257" s="217">
        <v>0</v>
      </c>
      <c r="T257" s="21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19" t="s">
        <v>236</v>
      </c>
      <c r="AT257" s="219" t="s">
        <v>157</v>
      </c>
      <c r="AU257" s="219" t="s">
        <v>132</v>
      </c>
      <c r="AY257" s="16" t="s">
        <v>154</v>
      </c>
      <c r="BE257" s="114">
        <f>IF(N257="základní",J257,0)</f>
        <v>0</v>
      </c>
      <c r="BF257" s="114">
        <f>IF(N257="snížená",J257,0)</f>
        <v>0</v>
      </c>
      <c r="BG257" s="114">
        <f>IF(N257="zákl. přenesená",J257,0)</f>
        <v>0</v>
      </c>
      <c r="BH257" s="114">
        <f>IF(N257="sníž. přenesená",J257,0)</f>
        <v>0</v>
      </c>
      <c r="BI257" s="114">
        <f>IF(N257="nulová",J257,0)</f>
        <v>0</v>
      </c>
      <c r="BJ257" s="16" t="s">
        <v>132</v>
      </c>
      <c r="BK257" s="114">
        <f>ROUND(I257*H257,2)</f>
        <v>0</v>
      </c>
      <c r="BL257" s="16" t="s">
        <v>236</v>
      </c>
      <c r="BM257" s="219" t="s">
        <v>451</v>
      </c>
    </row>
    <row r="258" spans="1:65" s="2" customFormat="1" ht="19.5">
      <c r="A258" s="34"/>
      <c r="B258" s="35"/>
      <c r="C258" s="36"/>
      <c r="D258" s="222" t="s">
        <v>406</v>
      </c>
      <c r="E258" s="36"/>
      <c r="F258" s="254" t="s">
        <v>407</v>
      </c>
      <c r="G258" s="36"/>
      <c r="H258" s="36"/>
      <c r="I258" s="178"/>
      <c r="J258" s="36"/>
      <c r="K258" s="36"/>
      <c r="L258" s="37"/>
      <c r="M258" s="255"/>
      <c r="N258" s="256"/>
      <c r="O258" s="71"/>
      <c r="P258" s="71"/>
      <c r="Q258" s="71"/>
      <c r="R258" s="71"/>
      <c r="S258" s="71"/>
      <c r="T258" s="72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6" t="s">
        <v>406</v>
      </c>
      <c r="AU258" s="16" t="s">
        <v>132</v>
      </c>
    </row>
    <row r="259" spans="1:65" s="2" customFormat="1" ht="24.2" customHeight="1">
      <c r="A259" s="34"/>
      <c r="B259" s="35"/>
      <c r="C259" s="208" t="s">
        <v>452</v>
      </c>
      <c r="D259" s="208" t="s">
        <v>157</v>
      </c>
      <c r="E259" s="209" t="s">
        <v>453</v>
      </c>
      <c r="F259" s="210" t="s">
        <v>454</v>
      </c>
      <c r="G259" s="211" t="s">
        <v>160</v>
      </c>
      <c r="H259" s="212">
        <v>1</v>
      </c>
      <c r="I259" s="213"/>
      <c r="J259" s="214">
        <f>ROUND(I259*H259,2)</f>
        <v>0</v>
      </c>
      <c r="K259" s="210" t="s">
        <v>1</v>
      </c>
      <c r="L259" s="37"/>
      <c r="M259" s="215" t="s">
        <v>1</v>
      </c>
      <c r="N259" s="216" t="s">
        <v>44</v>
      </c>
      <c r="O259" s="71"/>
      <c r="P259" s="217">
        <f>O259*H259</f>
        <v>0</v>
      </c>
      <c r="Q259" s="217">
        <v>1.6000000000000001E-4</v>
      </c>
      <c r="R259" s="217">
        <f>Q259*H259</f>
        <v>1.6000000000000001E-4</v>
      </c>
      <c r="S259" s="217">
        <v>0</v>
      </c>
      <c r="T259" s="21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19" t="s">
        <v>236</v>
      </c>
      <c r="AT259" s="219" t="s">
        <v>157</v>
      </c>
      <c r="AU259" s="219" t="s">
        <v>132</v>
      </c>
      <c r="AY259" s="16" t="s">
        <v>154</v>
      </c>
      <c r="BE259" s="114">
        <f>IF(N259="základní",J259,0)</f>
        <v>0</v>
      </c>
      <c r="BF259" s="114">
        <f>IF(N259="snížená",J259,0)</f>
        <v>0</v>
      </c>
      <c r="BG259" s="114">
        <f>IF(N259="zákl. přenesená",J259,0)</f>
        <v>0</v>
      </c>
      <c r="BH259" s="114">
        <f>IF(N259="sníž. přenesená",J259,0)</f>
        <v>0</v>
      </c>
      <c r="BI259" s="114">
        <f>IF(N259="nulová",J259,0)</f>
        <v>0</v>
      </c>
      <c r="BJ259" s="16" t="s">
        <v>132</v>
      </c>
      <c r="BK259" s="114">
        <f>ROUND(I259*H259,2)</f>
        <v>0</v>
      </c>
      <c r="BL259" s="16" t="s">
        <v>236</v>
      </c>
      <c r="BM259" s="219" t="s">
        <v>455</v>
      </c>
    </row>
    <row r="260" spans="1:65" s="2" customFormat="1" ht="19.5">
      <c r="A260" s="34"/>
      <c r="B260" s="35"/>
      <c r="C260" s="36"/>
      <c r="D260" s="222" t="s">
        <v>406</v>
      </c>
      <c r="E260" s="36"/>
      <c r="F260" s="254" t="s">
        <v>407</v>
      </c>
      <c r="G260" s="36"/>
      <c r="H260" s="36"/>
      <c r="I260" s="178"/>
      <c r="J260" s="36"/>
      <c r="K260" s="36"/>
      <c r="L260" s="37"/>
      <c r="M260" s="255"/>
      <c r="N260" s="256"/>
      <c r="O260" s="71"/>
      <c r="P260" s="71"/>
      <c r="Q260" s="71"/>
      <c r="R260" s="71"/>
      <c r="S260" s="71"/>
      <c r="T260" s="72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T260" s="16" t="s">
        <v>406</v>
      </c>
      <c r="AU260" s="16" t="s">
        <v>132</v>
      </c>
    </row>
    <row r="261" spans="1:65" s="2" customFormat="1" ht="37.9" customHeight="1">
      <c r="A261" s="34"/>
      <c r="B261" s="35"/>
      <c r="C261" s="208" t="s">
        <v>456</v>
      </c>
      <c r="D261" s="208" t="s">
        <v>157</v>
      </c>
      <c r="E261" s="209" t="s">
        <v>457</v>
      </c>
      <c r="F261" s="210" t="s">
        <v>458</v>
      </c>
      <c r="G261" s="211" t="s">
        <v>160</v>
      </c>
      <c r="H261" s="212">
        <v>1</v>
      </c>
      <c r="I261" s="213"/>
      <c r="J261" s="214">
        <f>ROUND(I261*H261,2)</f>
        <v>0</v>
      </c>
      <c r="K261" s="210" t="s">
        <v>1</v>
      </c>
      <c r="L261" s="37"/>
      <c r="M261" s="215" t="s">
        <v>1</v>
      </c>
      <c r="N261" s="216" t="s">
        <v>44</v>
      </c>
      <c r="O261" s="71"/>
      <c r="P261" s="217">
        <f>O261*H261</f>
        <v>0</v>
      </c>
      <c r="Q261" s="217">
        <v>1.6000000000000001E-4</v>
      </c>
      <c r="R261" s="217">
        <f>Q261*H261</f>
        <v>1.6000000000000001E-4</v>
      </c>
      <c r="S261" s="217">
        <v>0</v>
      </c>
      <c r="T261" s="21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219" t="s">
        <v>236</v>
      </c>
      <c r="AT261" s="219" t="s">
        <v>157</v>
      </c>
      <c r="AU261" s="219" t="s">
        <v>132</v>
      </c>
      <c r="AY261" s="16" t="s">
        <v>154</v>
      </c>
      <c r="BE261" s="114">
        <f>IF(N261="základní",J261,0)</f>
        <v>0</v>
      </c>
      <c r="BF261" s="114">
        <f>IF(N261="snížená",J261,0)</f>
        <v>0</v>
      </c>
      <c r="BG261" s="114">
        <f>IF(N261="zákl. přenesená",J261,0)</f>
        <v>0</v>
      </c>
      <c r="BH261" s="114">
        <f>IF(N261="sníž. přenesená",J261,0)</f>
        <v>0</v>
      </c>
      <c r="BI261" s="114">
        <f>IF(N261="nulová",J261,0)</f>
        <v>0</v>
      </c>
      <c r="BJ261" s="16" t="s">
        <v>132</v>
      </c>
      <c r="BK261" s="114">
        <f>ROUND(I261*H261,2)</f>
        <v>0</v>
      </c>
      <c r="BL261" s="16" t="s">
        <v>236</v>
      </c>
      <c r="BM261" s="219" t="s">
        <v>459</v>
      </c>
    </row>
    <row r="262" spans="1:65" s="12" customFormat="1" ht="22.9" customHeight="1">
      <c r="B262" s="192"/>
      <c r="C262" s="193"/>
      <c r="D262" s="194" t="s">
        <v>77</v>
      </c>
      <c r="E262" s="206" t="s">
        <v>460</v>
      </c>
      <c r="F262" s="206" t="s">
        <v>461</v>
      </c>
      <c r="G262" s="193"/>
      <c r="H262" s="193"/>
      <c r="I262" s="196"/>
      <c r="J262" s="207">
        <f>BK262</f>
        <v>0</v>
      </c>
      <c r="K262" s="193"/>
      <c r="L262" s="198"/>
      <c r="M262" s="199"/>
      <c r="N262" s="200"/>
      <c r="O262" s="200"/>
      <c r="P262" s="201">
        <f>P263</f>
        <v>0</v>
      </c>
      <c r="Q262" s="200"/>
      <c r="R262" s="201">
        <f>R263</f>
        <v>1.6650000000000002E-2</v>
      </c>
      <c r="S262" s="200"/>
      <c r="T262" s="202">
        <f>T263</f>
        <v>0</v>
      </c>
      <c r="AR262" s="203" t="s">
        <v>132</v>
      </c>
      <c r="AT262" s="204" t="s">
        <v>77</v>
      </c>
      <c r="AU262" s="204" t="s">
        <v>86</v>
      </c>
      <c r="AY262" s="203" t="s">
        <v>154</v>
      </c>
      <c r="BK262" s="205">
        <f>BK263</f>
        <v>0</v>
      </c>
    </row>
    <row r="263" spans="1:65" s="2" customFormat="1" ht="33" customHeight="1">
      <c r="A263" s="34"/>
      <c r="B263" s="35"/>
      <c r="C263" s="208" t="s">
        <v>462</v>
      </c>
      <c r="D263" s="208" t="s">
        <v>157</v>
      </c>
      <c r="E263" s="209" t="s">
        <v>463</v>
      </c>
      <c r="F263" s="210" t="s">
        <v>464</v>
      </c>
      <c r="G263" s="211" t="s">
        <v>341</v>
      </c>
      <c r="H263" s="212">
        <v>1</v>
      </c>
      <c r="I263" s="213"/>
      <c r="J263" s="214">
        <f>ROUND(I263*H263,2)</f>
        <v>0</v>
      </c>
      <c r="K263" s="210" t="s">
        <v>1</v>
      </c>
      <c r="L263" s="37"/>
      <c r="M263" s="215" t="s">
        <v>1</v>
      </c>
      <c r="N263" s="216" t="s">
        <v>44</v>
      </c>
      <c r="O263" s="71"/>
      <c r="P263" s="217">
        <f>O263*H263</f>
        <v>0</v>
      </c>
      <c r="Q263" s="217">
        <v>1.6650000000000002E-2</v>
      </c>
      <c r="R263" s="217">
        <f>Q263*H263</f>
        <v>1.6650000000000002E-2</v>
      </c>
      <c r="S263" s="217">
        <v>0</v>
      </c>
      <c r="T263" s="21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219" t="s">
        <v>236</v>
      </c>
      <c r="AT263" s="219" t="s">
        <v>157</v>
      </c>
      <c r="AU263" s="219" t="s">
        <v>132</v>
      </c>
      <c r="AY263" s="16" t="s">
        <v>154</v>
      </c>
      <c r="BE263" s="114">
        <f>IF(N263="základní",J263,0)</f>
        <v>0</v>
      </c>
      <c r="BF263" s="114">
        <f>IF(N263="snížená",J263,0)</f>
        <v>0</v>
      </c>
      <c r="BG263" s="114">
        <f>IF(N263="zákl. přenesená",J263,0)</f>
        <v>0</v>
      </c>
      <c r="BH263" s="114">
        <f>IF(N263="sníž. přenesená",J263,0)</f>
        <v>0</v>
      </c>
      <c r="BI263" s="114">
        <f>IF(N263="nulová",J263,0)</f>
        <v>0</v>
      </c>
      <c r="BJ263" s="16" t="s">
        <v>132</v>
      </c>
      <c r="BK263" s="114">
        <f>ROUND(I263*H263,2)</f>
        <v>0</v>
      </c>
      <c r="BL263" s="16" t="s">
        <v>236</v>
      </c>
      <c r="BM263" s="219" t="s">
        <v>465</v>
      </c>
    </row>
    <row r="264" spans="1:65" s="12" customFormat="1" ht="22.9" customHeight="1">
      <c r="B264" s="192"/>
      <c r="C264" s="193"/>
      <c r="D264" s="194" t="s">
        <v>77</v>
      </c>
      <c r="E264" s="206" t="s">
        <v>466</v>
      </c>
      <c r="F264" s="206" t="s">
        <v>467</v>
      </c>
      <c r="G264" s="193"/>
      <c r="H264" s="193"/>
      <c r="I264" s="196"/>
      <c r="J264" s="207">
        <f>BK264</f>
        <v>0</v>
      </c>
      <c r="K264" s="193"/>
      <c r="L264" s="198"/>
      <c r="M264" s="199"/>
      <c r="N264" s="200"/>
      <c r="O264" s="200"/>
      <c r="P264" s="201">
        <f>SUM(P265:P274)</f>
        <v>0</v>
      </c>
      <c r="Q264" s="200"/>
      <c r="R264" s="201">
        <f>SUM(R265:R274)</f>
        <v>0.16090299999999999</v>
      </c>
      <c r="S264" s="200"/>
      <c r="T264" s="202">
        <f>SUM(T265:T274)</f>
        <v>0.14318720000000001</v>
      </c>
      <c r="AR264" s="203" t="s">
        <v>132</v>
      </c>
      <c r="AT264" s="204" t="s">
        <v>77</v>
      </c>
      <c r="AU264" s="204" t="s">
        <v>86</v>
      </c>
      <c r="AY264" s="203" t="s">
        <v>154</v>
      </c>
      <c r="BK264" s="205">
        <f>SUM(BK265:BK274)</f>
        <v>0</v>
      </c>
    </row>
    <row r="265" spans="1:65" s="2" customFormat="1" ht="33" customHeight="1">
      <c r="A265" s="34"/>
      <c r="B265" s="35"/>
      <c r="C265" s="208" t="s">
        <v>468</v>
      </c>
      <c r="D265" s="208" t="s">
        <v>157</v>
      </c>
      <c r="E265" s="209" t="s">
        <v>469</v>
      </c>
      <c r="F265" s="210" t="s">
        <v>470</v>
      </c>
      <c r="G265" s="211" t="s">
        <v>166</v>
      </c>
      <c r="H265" s="212">
        <v>4</v>
      </c>
      <c r="I265" s="213"/>
      <c r="J265" s="214">
        <f>ROUND(I265*H265,2)</f>
        <v>0</v>
      </c>
      <c r="K265" s="210" t="s">
        <v>161</v>
      </c>
      <c r="L265" s="37"/>
      <c r="M265" s="215" t="s">
        <v>1</v>
      </c>
      <c r="N265" s="216" t="s">
        <v>44</v>
      </c>
      <c r="O265" s="71"/>
      <c r="P265" s="217">
        <f>O265*H265</f>
        <v>0</v>
      </c>
      <c r="Q265" s="217">
        <v>1.3549999999999998E-2</v>
      </c>
      <c r="R265" s="217">
        <f>Q265*H265</f>
        <v>5.4199999999999991E-2</v>
      </c>
      <c r="S265" s="217">
        <v>0</v>
      </c>
      <c r="T265" s="21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219" t="s">
        <v>236</v>
      </c>
      <c r="AT265" s="219" t="s">
        <v>157</v>
      </c>
      <c r="AU265" s="219" t="s">
        <v>132</v>
      </c>
      <c r="AY265" s="16" t="s">
        <v>154</v>
      </c>
      <c r="BE265" s="114">
        <f>IF(N265="základní",J265,0)</f>
        <v>0</v>
      </c>
      <c r="BF265" s="114">
        <f>IF(N265="snížená",J265,0)</f>
        <v>0</v>
      </c>
      <c r="BG265" s="114">
        <f>IF(N265="zákl. přenesená",J265,0)</f>
        <v>0</v>
      </c>
      <c r="BH265" s="114">
        <f>IF(N265="sníž. přenesená",J265,0)</f>
        <v>0</v>
      </c>
      <c r="BI265" s="114">
        <f>IF(N265="nulová",J265,0)</f>
        <v>0</v>
      </c>
      <c r="BJ265" s="16" t="s">
        <v>132</v>
      </c>
      <c r="BK265" s="114">
        <f>ROUND(I265*H265,2)</f>
        <v>0</v>
      </c>
      <c r="BL265" s="16" t="s">
        <v>236</v>
      </c>
      <c r="BM265" s="219" t="s">
        <v>471</v>
      </c>
    </row>
    <row r="266" spans="1:65" s="13" customFormat="1" ht="11.25">
      <c r="B266" s="220"/>
      <c r="C266" s="221"/>
      <c r="D266" s="222" t="s">
        <v>168</v>
      </c>
      <c r="E266" s="223" t="s">
        <v>1</v>
      </c>
      <c r="F266" s="224" t="s">
        <v>472</v>
      </c>
      <c r="G266" s="221"/>
      <c r="H266" s="225">
        <v>4</v>
      </c>
      <c r="I266" s="226"/>
      <c r="J266" s="221"/>
      <c r="K266" s="221"/>
      <c r="L266" s="227"/>
      <c r="M266" s="228"/>
      <c r="N266" s="229"/>
      <c r="O266" s="229"/>
      <c r="P266" s="229"/>
      <c r="Q266" s="229"/>
      <c r="R266" s="229"/>
      <c r="S266" s="229"/>
      <c r="T266" s="230"/>
      <c r="AT266" s="231" t="s">
        <v>168</v>
      </c>
      <c r="AU266" s="231" t="s">
        <v>132</v>
      </c>
      <c r="AV266" s="13" t="s">
        <v>132</v>
      </c>
      <c r="AW266" s="13" t="s">
        <v>32</v>
      </c>
      <c r="AX266" s="13" t="s">
        <v>86</v>
      </c>
      <c r="AY266" s="231" t="s">
        <v>154</v>
      </c>
    </row>
    <row r="267" spans="1:65" s="2" customFormat="1" ht="24.2" customHeight="1">
      <c r="A267" s="34"/>
      <c r="B267" s="35"/>
      <c r="C267" s="208" t="s">
        <v>473</v>
      </c>
      <c r="D267" s="208" t="s">
        <v>157</v>
      </c>
      <c r="E267" s="209" t="s">
        <v>474</v>
      </c>
      <c r="F267" s="210" t="s">
        <v>475</v>
      </c>
      <c r="G267" s="211" t="s">
        <v>166</v>
      </c>
      <c r="H267" s="212">
        <v>0.8</v>
      </c>
      <c r="I267" s="213"/>
      <c r="J267" s="214">
        <f>ROUND(I267*H267,2)</f>
        <v>0</v>
      </c>
      <c r="K267" s="210" t="s">
        <v>161</v>
      </c>
      <c r="L267" s="37"/>
      <c r="M267" s="215" t="s">
        <v>1</v>
      </c>
      <c r="N267" s="216" t="s">
        <v>44</v>
      </c>
      <c r="O267" s="71"/>
      <c r="P267" s="217">
        <f>O267*H267</f>
        <v>0</v>
      </c>
      <c r="Q267" s="217">
        <v>1.2200000000000003E-2</v>
      </c>
      <c r="R267" s="217">
        <f>Q267*H267</f>
        <v>9.760000000000003E-3</v>
      </c>
      <c r="S267" s="217">
        <v>0</v>
      </c>
      <c r="T267" s="21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19" t="s">
        <v>236</v>
      </c>
      <c r="AT267" s="219" t="s">
        <v>157</v>
      </c>
      <c r="AU267" s="219" t="s">
        <v>132</v>
      </c>
      <c r="AY267" s="16" t="s">
        <v>154</v>
      </c>
      <c r="BE267" s="114">
        <f>IF(N267="základní",J267,0)</f>
        <v>0</v>
      </c>
      <c r="BF267" s="114">
        <f>IF(N267="snížená",J267,0)</f>
        <v>0</v>
      </c>
      <c r="BG267" s="114">
        <f>IF(N267="zákl. přenesená",J267,0)</f>
        <v>0</v>
      </c>
      <c r="BH267" s="114">
        <f>IF(N267="sníž. přenesená",J267,0)</f>
        <v>0</v>
      </c>
      <c r="BI267" s="114">
        <f>IF(N267="nulová",J267,0)</f>
        <v>0</v>
      </c>
      <c r="BJ267" s="16" t="s">
        <v>132</v>
      </c>
      <c r="BK267" s="114">
        <f>ROUND(I267*H267,2)</f>
        <v>0</v>
      </c>
      <c r="BL267" s="16" t="s">
        <v>236</v>
      </c>
      <c r="BM267" s="219" t="s">
        <v>476</v>
      </c>
    </row>
    <row r="268" spans="1:65" s="13" customFormat="1" ht="11.25">
      <c r="B268" s="220"/>
      <c r="C268" s="221"/>
      <c r="D268" s="222" t="s">
        <v>168</v>
      </c>
      <c r="E268" s="223" t="s">
        <v>1</v>
      </c>
      <c r="F268" s="224" t="s">
        <v>477</v>
      </c>
      <c r="G268" s="221"/>
      <c r="H268" s="225">
        <v>0.8</v>
      </c>
      <c r="I268" s="226"/>
      <c r="J268" s="221"/>
      <c r="K268" s="221"/>
      <c r="L268" s="227"/>
      <c r="M268" s="228"/>
      <c r="N268" s="229"/>
      <c r="O268" s="229"/>
      <c r="P268" s="229"/>
      <c r="Q268" s="229"/>
      <c r="R268" s="229"/>
      <c r="S268" s="229"/>
      <c r="T268" s="230"/>
      <c r="AT268" s="231" t="s">
        <v>168</v>
      </c>
      <c r="AU268" s="231" t="s">
        <v>132</v>
      </c>
      <c r="AV268" s="13" t="s">
        <v>132</v>
      </c>
      <c r="AW268" s="13" t="s">
        <v>32</v>
      </c>
      <c r="AX268" s="13" t="s">
        <v>86</v>
      </c>
      <c r="AY268" s="231" t="s">
        <v>154</v>
      </c>
    </row>
    <row r="269" spans="1:65" s="2" customFormat="1" ht="24.2" customHeight="1">
      <c r="A269" s="34"/>
      <c r="B269" s="35"/>
      <c r="C269" s="208" t="s">
        <v>478</v>
      </c>
      <c r="D269" s="208" t="s">
        <v>157</v>
      </c>
      <c r="E269" s="209" t="s">
        <v>479</v>
      </c>
      <c r="F269" s="210" t="s">
        <v>480</v>
      </c>
      <c r="G269" s="211" t="s">
        <v>166</v>
      </c>
      <c r="H269" s="212">
        <v>7.7</v>
      </c>
      <c r="I269" s="213"/>
      <c r="J269" s="214">
        <f>ROUND(I269*H269,2)</f>
        <v>0</v>
      </c>
      <c r="K269" s="210" t="s">
        <v>161</v>
      </c>
      <c r="L269" s="37"/>
      <c r="M269" s="215" t="s">
        <v>1</v>
      </c>
      <c r="N269" s="216" t="s">
        <v>44</v>
      </c>
      <c r="O269" s="71"/>
      <c r="P269" s="217">
        <f>O269*H269</f>
        <v>0</v>
      </c>
      <c r="Q269" s="217">
        <v>1.259E-2</v>
      </c>
      <c r="R269" s="217">
        <f>Q269*H269</f>
        <v>9.6943000000000001E-2</v>
      </c>
      <c r="S269" s="217">
        <v>0</v>
      </c>
      <c r="T269" s="21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19" t="s">
        <v>236</v>
      </c>
      <c r="AT269" s="219" t="s">
        <v>157</v>
      </c>
      <c r="AU269" s="219" t="s">
        <v>132</v>
      </c>
      <c r="AY269" s="16" t="s">
        <v>154</v>
      </c>
      <c r="BE269" s="114">
        <f>IF(N269="základní",J269,0)</f>
        <v>0</v>
      </c>
      <c r="BF269" s="114">
        <f>IF(N269="snížená",J269,0)</f>
        <v>0</v>
      </c>
      <c r="BG269" s="114">
        <f>IF(N269="zákl. přenesená",J269,0)</f>
        <v>0</v>
      </c>
      <c r="BH269" s="114">
        <f>IF(N269="sníž. přenesená",J269,0)</f>
        <v>0</v>
      </c>
      <c r="BI269" s="114">
        <f>IF(N269="nulová",J269,0)</f>
        <v>0</v>
      </c>
      <c r="BJ269" s="16" t="s">
        <v>132</v>
      </c>
      <c r="BK269" s="114">
        <f>ROUND(I269*H269,2)</f>
        <v>0</v>
      </c>
      <c r="BL269" s="16" t="s">
        <v>236</v>
      </c>
      <c r="BM269" s="219" t="s">
        <v>481</v>
      </c>
    </row>
    <row r="270" spans="1:65" s="13" customFormat="1" ht="11.25">
      <c r="B270" s="220"/>
      <c r="C270" s="221"/>
      <c r="D270" s="222" t="s">
        <v>168</v>
      </c>
      <c r="E270" s="223" t="s">
        <v>1</v>
      </c>
      <c r="F270" s="224" t="s">
        <v>482</v>
      </c>
      <c r="G270" s="221"/>
      <c r="H270" s="225">
        <v>7.7</v>
      </c>
      <c r="I270" s="226"/>
      <c r="J270" s="221"/>
      <c r="K270" s="221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168</v>
      </c>
      <c r="AU270" s="231" t="s">
        <v>132</v>
      </c>
      <c r="AV270" s="13" t="s">
        <v>132</v>
      </c>
      <c r="AW270" s="13" t="s">
        <v>32</v>
      </c>
      <c r="AX270" s="13" t="s">
        <v>86</v>
      </c>
      <c r="AY270" s="231" t="s">
        <v>154</v>
      </c>
    </row>
    <row r="271" spans="1:65" s="2" customFormat="1" ht="24.2" customHeight="1">
      <c r="A271" s="34"/>
      <c r="B271" s="35"/>
      <c r="C271" s="208" t="s">
        <v>483</v>
      </c>
      <c r="D271" s="208" t="s">
        <v>157</v>
      </c>
      <c r="E271" s="209" t="s">
        <v>484</v>
      </c>
      <c r="F271" s="210" t="s">
        <v>485</v>
      </c>
      <c r="G271" s="211" t="s">
        <v>166</v>
      </c>
      <c r="H271" s="212">
        <v>8.32</v>
      </c>
      <c r="I271" s="213"/>
      <c r="J271" s="214">
        <f>ROUND(I271*H271,2)</f>
        <v>0</v>
      </c>
      <c r="K271" s="210" t="s">
        <v>161</v>
      </c>
      <c r="L271" s="37"/>
      <c r="M271" s="215" t="s">
        <v>1</v>
      </c>
      <c r="N271" s="216" t="s">
        <v>44</v>
      </c>
      <c r="O271" s="71"/>
      <c r="P271" s="217">
        <f>O271*H271</f>
        <v>0</v>
      </c>
      <c r="Q271" s="217">
        <v>0</v>
      </c>
      <c r="R271" s="217">
        <f>Q271*H271</f>
        <v>0</v>
      </c>
      <c r="S271" s="217">
        <v>1.721E-2</v>
      </c>
      <c r="T271" s="218">
        <f>S271*H271</f>
        <v>0.14318720000000001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19" t="s">
        <v>236</v>
      </c>
      <c r="AT271" s="219" t="s">
        <v>157</v>
      </c>
      <c r="AU271" s="219" t="s">
        <v>132</v>
      </c>
      <c r="AY271" s="16" t="s">
        <v>154</v>
      </c>
      <c r="BE271" s="114">
        <f>IF(N271="základní",J271,0)</f>
        <v>0</v>
      </c>
      <c r="BF271" s="114">
        <f>IF(N271="snížená",J271,0)</f>
        <v>0</v>
      </c>
      <c r="BG271" s="114">
        <f>IF(N271="zákl. přenesená",J271,0)</f>
        <v>0</v>
      </c>
      <c r="BH271" s="114">
        <f>IF(N271="sníž. přenesená",J271,0)</f>
        <v>0</v>
      </c>
      <c r="BI271" s="114">
        <f>IF(N271="nulová",J271,0)</f>
        <v>0</v>
      </c>
      <c r="BJ271" s="16" t="s">
        <v>132</v>
      </c>
      <c r="BK271" s="114">
        <f>ROUND(I271*H271,2)</f>
        <v>0</v>
      </c>
      <c r="BL271" s="16" t="s">
        <v>236</v>
      </c>
      <c r="BM271" s="219" t="s">
        <v>486</v>
      </c>
    </row>
    <row r="272" spans="1:65" s="13" customFormat="1" ht="11.25">
      <c r="B272" s="220"/>
      <c r="C272" s="221"/>
      <c r="D272" s="222" t="s">
        <v>168</v>
      </c>
      <c r="E272" s="223" t="s">
        <v>1</v>
      </c>
      <c r="F272" s="224" t="s">
        <v>234</v>
      </c>
      <c r="G272" s="221"/>
      <c r="H272" s="225">
        <v>4.32</v>
      </c>
      <c r="I272" s="226"/>
      <c r="J272" s="221"/>
      <c r="K272" s="221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168</v>
      </c>
      <c r="AU272" s="231" t="s">
        <v>132</v>
      </c>
      <c r="AV272" s="13" t="s">
        <v>132</v>
      </c>
      <c r="AW272" s="13" t="s">
        <v>32</v>
      </c>
      <c r="AX272" s="13" t="s">
        <v>78</v>
      </c>
      <c r="AY272" s="231" t="s">
        <v>154</v>
      </c>
    </row>
    <row r="273" spans="1:65" s="13" customFormat="1" ht="11.25">
      <c r="B273" s="220"/>
      <c r="C273" s="221"/>
      <c r="D273" s="222" t="s">
        <v>168</v>
      </c>
      <c r="E273" s="223" t="s">
        <v>1</v>
      </c>
      <c r="F273" s="224" t="s">
        <v>235</v>
      </c>
      <c r="G273" s="221"/>
      <c r="H273" s="225">
        <v>4</v>
      </c>
      <c r="I273" s="226"/>
      <c r="J273" s="221"/>
      <c r="K273" s="221"/>
      <c r="L273" s="227"/>
      <c r="M273" s="228"/>
      <c r="N273" s="229"/>
      <c r="O273" s="229"/>
      <c r="P273" s="229"/>
      <c r="Q273" s="229"/>
      <c r="R273" s="229"/>
      <c r="S273" s="229"/>
      <c r="T273" s="230"/>
      <c r="AT273" s="231" t="s">
        <v>168</v>
      </c>
      <c r="AU273" s="231" t="s">
        <v>132</v>
      </c>
      <c r="AV273" s="13" t="s">
        <v>132</v>
      </c>
      <c r="AW273" s="13" t="s">
        <v>32</v>
      </c>
      <c r="AX273" s="13" t="s">
        <v>78</v>
      </c>
      <c r="AY273" s="231" t="s">
        <v>154</v>
      </c>
    </row>
    <row r="274" spans="1:65" s="14" customFormat="1" ht="11.25">
      <c r="B274" s="232"/>
      <c r="C274" s="233"/>
      <c r="D274" s="222" t="s">
        <v>168</v>
      </c>
      <c r="E274" s="234" t="s">
        <v>1</v>
      </c>
      <c r="F274" s="235" t="s">
        <v>186</v>
      </c>
      <c r="G274" s="233"/>
      <c r="H274" s="236">
        <v>8.32</v>
      </c>
      <c r="I274" s="237"/>
      <c r="J274" s="233"/>
      <c r="K274" s="233"/>
      <c r="L274" s="238"/>
      <c r="M274" s="239"/>
      <c r="N274" s="240"/>
      <c r="O274" s="240"/>
      <c r="P274" s="240"/>
      <c r="Q274" s="240"/>
      <c r="R274" s="240"/>
      <c r="S274" s="240"/>
      <c r="T274" s="241"/>
      <c r="AT274" s="242" t="s">
        <v>168</v>
      </c>
      <c r="AU274" s="242" t="s">
        <v>132</v>
      </c>
      <c r="AV274" s="14" t="s">
        <v>162</v>
      </c>
      <c r="AW274" s="14" t="s">
        <v>32</v>
      </c>
      <c r="AX274" s="14" t="s">
        <v>86</v>
      </c>
      <c r="AY274" s="242" t="s">
        <v>154</v>
      </c>
    </row>
    <row r="275" spans="1:65" s="12" customFormat="1" ht="22.9" customHeight="1">
      <c r="B275" s="192"/>
      <c r="C275" s="193"/>
      <c r="D275" s="194" t="s">
        <v>77</v>
      </c>
      <c r="E275" s="206" t="s">
        <v>487</v>
      </c>
      <c r="F275" s="206" t="s">
        <v>488</v>
      </c>
      <c r="G275" s="193"/>
      <c r="H275" s="193"/>
      <c r="I275" s="196"/>
      <c r="J275" s="207">
        <f>BK275</f>
        <v>0</v>
      </c>
      <c r="K275" s="193"/>
      <c r="L275" s="198"/>
      <c r="M275" s="199"/>
      <c r="N275" s="200"/>
      <c r="O275" s="200"/>
      <c r="P275" s="201">
        <f>SUM(P276:P282)</f>
        <v>0</v>
      </c>
      <c r="Q275" s="200"/>
      <c r="R275" s="201">
        <f>SUM(R276:R282)</f>
        <v>0</v>
      </c>
      <c r="S275" s="200"/>
      <c r="T275" s="202">
        <f>SUM(T276:T282)</f>
        <v>0.13439999999999999</v>
      </c>
      <c r="AR275" s="203" t="s">
        <v>132</v>
      </c>
      <c r="AT275" s="204" t="s">
        <v>77</v>
      </c>
      <c r="AU275" s="204" t="s">
        <v>86</v>
      </c>
      <c r="AY275" s="203" t="s">
        <v>154</v>
      </c>
      <c r="BK275" s="205">
        <f>SUM(BK276:BK282)</f>
        <v>0</v>
      </c>
    </row>
    <row r="276" spans="1:65" s="2" customFormat="1" ht="24.2" customHeight="1">
      <c r="A276" s="34"/>
      <c r="B276" s="35"/>
      <c r="C276" s="208" t="s">
        <v>489</v>
      </c>
      <c r="D276" s="208" t="s">
        <v>157</v>
      </c>
      <c r="E276" s="209" t="s">
        <v>490</v>
      </c>
      <c r="F276" s="210" t="s">
        <v>491</v>
      </c>
      <c r="G276" s="211" t="s">
        <v>160</v>
      </c>
      <c r="H276" s="212">
        <v>1</v>
      </c>
      <c r="I276" s="213"/>
      <c r="J276" s="214">
        <f>ROUND(I276*H276,2)</f>
        <v>0</v>
      </c>
      <c r="K276" s="210" t="s">
        <v>161</v>
      </c>
      <c r="L276" s="37"/>
      <c r="M276" s="215" t="s">
        <v>1</v>
      </c>
      <c r="N276" s="216" t="s">
        <v>44</v>
      </c>
      <c r="O276" s="71"/>
      <c r="P276" s="217">
        <f>O276*H276</f>
        <v>0</v>
      </c>
      <c r="Q276" s="217">
        <v>0</v>
      </c>
      <c r="R276" s="217">
        <f>Q276*H276</f>
        <v>0</v>
      </c>
      <c r="S276" s="217">
        <v>2.4E-2</v>
      </c>
      <c r="T276" s="218">
        <f>S276*H276</f>
        <v>2.4E-2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19" t="s">
        <v>236</v>
      </c>
      <c r="AT276" s="219" t="s">
        <v>157</v>
      </c>
      <c r="AU276" s="219" t="s">
        <v>132</v>
      </c>
      <c r="AY276" s="16" t="s">
        <v>154</v>
      </c>
      <c r="BE276" s="114">
        <f>IF(N276="základní",J276,0)</f>
        <v>0</v>
      </c>
      <c r="BF276" s="114">
        <f>IF(N276="snížená",J276,0)</f>
        <v>0</v>
      </c>
      <c r="BG276" s="114">
        <f>IF(N276="zákl. přenesená",J276,0)</f>
        <v>0</v>
      </c>
      <c r="BH276" s="114">
        <f>IF(N276="sníž. přenesená",J276,0)</f>
        <v>0</v>
      </c>
      <c r="BI276" s="114">
        <f>IF(N276="nulová",J276,0)</f>
        <v>0</v>
      </c>
      <c r="BJ276" s="16" t="s">
        <v>132</v>
      </c>
      <c r="BK276" s="114">
        <f>ROUND(I276*H276,2)</f>
        <v>0</v>
      </c>
      <c r="BL276" s="16" t="s">
        <v>236</v>
      </c>
      <c r="BM276" s="219" t="s">
        <v>492</v>
      </c>
    </row>
    <row r="277" spans="1:65" s="13" customFormat="1" ht="11.25">
      <c r="B277" s="220"/>
      <c r="C277" s="221"/>
      <c r="D277" s="222" t="s">
        <v>168</v>
      </c>
      <c r="E277" s="223" t="s">
        <v>1</v>
      </c>
      <c r="F277" s="224" t="s">
        <v>493</v>
      </c>
      <c r="G277" s="221"/>
      <c r="H277" s="225">
        <v>1</v>
      </c>
      <c r="I277" s="226"/>
      <c r="J277" s="221"/>
      <c r="K277" s="221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168</v>
      </c>
      <c r="AU277" s="231" t="s">
        <v>132</v>
      </c>
      <c r="AV277" s="13" t="s">
        <v>132</v>
      </c>
      <c r="AW277" s="13" t="s">
        <v>32</v>
      </c>
      <c r="AX277" s="13" t="s">
        <v>86</v>
      </c>
      <c r="AY277" s="231" t="s">
        <v>154</v>
      </c>
    </row>
    <row r="278" spans="1:65" s="2" customFormat="1" ht="24.2" customHeight="1">
      <c r="A278" s="34"/>
      <c r="B278" s="35"/>
      <c r="C278" s="208" t="s">
        <v>494</v>
      </c>
      <c r="D278" s="208" t="s">
        <v>157</v>
      </c>
      <c r="E278" s="209" t="s">
        <v>495</v>
      </c>
      <c r="F278" s="210" t="s">
        <v>496</v>
      </c>
      <c r="G278" s="211" t="s">
        <v>160</v>
      </c>
      <c r="H278" s="212">
        <v>1</v>
      </c>
      <c r="I278" s="213"/>
      <c r="J278" s="214">
        <f>ROUND(I278*H278,2)</f>
        <v>0</v>
      </c>
      <c r="K278" s="210" t="s">
        <v>161</v>
      </c>
      <c r="L278" s="37"/>
      <c r="M278" s="215" t="s">
        <v>1</v>
      </c>
      <c r="N278" s="216" t="s">
        <v>44</v>
      </c>
      <c r="O278" s="71"/>
      <c r="P278" s="217">
        <f>O278*H278</f>
        <v>0</v>
      </c>
      <c r="Q278" s="217">
        <v>0</v>
      </c>
      <c r="R278" s="217">
        <f>Q278*H278</f>
        <v>0</v>
      </c>
      <c r="S278" s="217">
        <v>0.11039999999999998</v>
      </c>
      <c r="T278" s="218">
        <f>S278*H278</f>
        <v>0.11039999999999998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19" t="s">
        <v>236</v>
      </c>
      <c r="AT278" s="219" t="s">
        <v>157</v>
      </c>
      <c r="AU278" s="219" t="s">
        <v>132</v>
      </c>
      <c r="AY278" s="16" t="s">
        <v>154</v>
      </c>
      <c r="BE278" s="114">
        <f>IF(N278="základní",J278,0)</f>
        <v>0</v>
      </c>
      <c r="BF278" s="114">
        <f>IF(N278="snížená",J278,0)</f>
        <v>0</v>
      </c>
      <c r="BG278" s="114">
        <f>IF(N278="zákl. přenesená",J278,0)</f>
        <v>0</v>
      </c>
      <c r="BH278" s="114">
        <f>IF(N278="sníž. přenesená",J278,0)</f>
        <v>0</v>
      </c>
      <c r="BI278" s="114">
        <f>IF(N278="nulová",J278,0)</f>
        <v>0</v>
      </c>
      <c r="BJ278" s="16" t="s">
        <v>132</v>
      </c>
      <c r="BK278" s="114">
        <f>ROUND(I278*H278,2)</f>
        <v>0</v>
      </c>
      <c r="BL278" s="16" t="s">
        <v>236</v>
      </c>
      <c r="BM278" s="219" t="s">
        <v>497</v>
      </c>
    </row>
    <row r="279" spans="1:65" s="13" customFormat="1" ht="11.25">
      <c r="B279" s="220"/>
      <c r="C279" s="221"/>
      <c r="D279" s="222" t="s">
        <v>168</v>
      </c>
      <c r="E279" s="223" t="s">
        <v>1</v>
      </c>
      <c r="F279" s="224" t="s">
        <v>498</v>
      </c>
      <c r="G279" s="221"/>
      <c r="H279" s="225">
        <v>1</v>
      </c>
      <c r="I279" s="226"/>
      <c r="J279" s="221"/>
      <c r="K279" s="221"/>
      <c r="L279" s="227"/>
      <c r="M279" s="228"/>
      <c r="N279" s="229"/>
      <c r="O279" s="229"/>
      <c r="P279" s="229"/>
      <c r="Q279" s="229"/>
      <c r="R279" s="229"/>
      <c r="S279" s="229"/>
      <c r="T279" s="230"/>
      <c r="AT279" s="231" t="s">
        <v>168</v>
      </c>
      <c r="AU279" s="231" t="s">
        <v>132</v>
      </c>
      <c r="AV279" s="13" t="s">
        <v>132</v>
      </c>
      <c r="AW279" s="13" t="s">
        <v>32</v>
      </c>
      <c r="AX279" s="13" t="s">
        <v>86</v>
      </c>
      <c r="AY279" s="231" t="s">
        <v>154</v>
      </c>
    </row>
    <row r="280" spans="1:65" s="2" customFormat="1" ht="24.2" customHeight="1">
      <c r="A280" s="34"/>
      <c r="B280" s="35"/>
      <c r="C280" s="208" t="s">
        <v>499</v>
      </c>
      <c r="D280" s="208" t="s">
        <v>157</v>
      </c>
      <c r="E280" s="209" t="s">
        <v>500</v>
      </c>
      <c r="F280" s="210" t="s">
        <v>501</v>
      </c>
      <c r="G280" s="211" t="s">
        <v>322</v>
      </c>
      <c r="H280" s="243"/>
      <c r="I280" s="213"/>
      <c r="J280" s="214">
        <f>ROUND(I280*H280,2)</f>
        <v>0</v>
      </c>
      <c r="K280" s="210" t="s">
        <v>161</v>
      </c>
      <c r="L280" s="37"/>
      <c r="M280" s="215" t="s">
        <v>1</v>
      </c>
      <c r="N280" s="216" t="s">
        <v>44</v>
      </c>
      <c r="O280" s="71"/>
      <c r="P280" s="217">
        <f>O280*H280</f>
        <v>0</v>
      </c>
      <c r="Q280" s="217">
        <v>0</v>
      </c>
      <c r="R280" s="217">
        <f>Q280*H280</f>
        <v>0</v>
      </c>
      <c r="S280" s="217">
        <v>0</v>
      </c>
      <c r="T280" s="218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19" t="s">
        <v>236</v>
      </c>
      <c r="AT280" s="219" t="s">
        <v>157</v>
      </c>
      <c r="AU280" s="219" t="s">
        <v>132</v>
      </c>
      <c r="AY280" s="16" t="s">
        <v>154</v>
      </c>
      <c r="BE280" s="114">
        <f>IF(N280="základní",J280,0)</f>
        <v>0</v>
      </c>
      <c r="BF280" s="114">
        <f>IF(N280="snížená",J280,0)</f>
        <v>0</v>
      </c>
      <c r="BG280" s="114">
        <f>IF(N280="zákl. přenesená",J280,0)</f>
        <v>0</v>
      </c>
      <c r="BH280" s="114">
        <f>IF(N280="sníž. přenesená",J280,0)</f>
        <v>0</v>
      </c>
      <c r="BI280" s="114">
        <f>IF(N280="nulová",J280,0)</f>
        <v>0</v>
      </c>
      <c r="BJ280" s="16" t="s">
        <v>132</v>
      </c>
      <c r="BK280" s="114">
        <f>ROUND(I280*H280,2)</f>
        <v>0</v>
      </c>
      <c r="BL280" s="16" t="s">
        <v>236</v>
      </c>
      <c r="BM280" s="219" t="s">
        <v>502</v>
      </c>
    </row>
    <row r="281" spans="1:65" s="2" customFormat="1" ht="24.2" customHeight="1">
      <c r="A281" s="34"/>
      <c r="B281" s="35"/>
      <c r="C281" s="208" t="s">
        <v>503</v>
      </c>
      <c r="D281" s="208" t="s">
        <v>157</v>
      </c>
      <c r="E281" s="209" t="s">
        <v>504</v>
      </c>
      <c r="F281" s="210" t="s">
        <v>505</v>
      </c>
      <c r="G281" s="211" t="s">
        <v>160</v>
      </c>
      <c r="H281" s="212">
        <v>1</v>
      </c>
      <c r="I281" s="213"/>
      <c r="J281" s="214">
        <f>ROUND(I281*H281,2)</f>
        <v>0</v>
      </c>
      <c r="K281" s="210" t="s">
        <v>1</v>
      </c>
      <c r="L281" s="37"/>
      <c r="M281" s="215" t="s">
        <v>1</v>
      </c>
      <c r="N281" s="216" t="s">
        <v>44</v>
      </c>
      <c r="O281" s="71"/>
      <c r="P281" s="217">
        <f>O281*H281</f>
        <v>0</v>
      </c>
      <c r="Q281" s="217">
        <v>0</v>
      </c>
      <c r="R281" s="217">
        <f>Q281*H281</f>
        <v>0</v>
      </c>
      <c r="S281" s="217">
        <v>0</v>
      </c>
      <c r="T281" s="21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219" t="s">
        <v>236</v>
      </c>
      <c r="AT281" s="219" t="s">
        <v>157</v>
      </c>
      <c r="AU281" s="219" t="s">
        <v>132</v>
      </c>
      <c r="AY281" s="16" t="s">
        <v>154</v>
      </c>
      <c r="BE281" s="114">
        <f>IF(N281="základní",J281,0)</f>
        <v>0</v>
      </c>
      <c r="BF281" s="114">
        <f>IF(N281="snížená",J281,0)</f>
        <v>0</v>
      </c>
      <c r="BG281" s="114">
        <f>IF(N281="zákl. přenesená",J281,0)</f>
        <v>0</v>
      </c>
      <c r="BH281" s="114">
        <f>IF(N281="sníž. přenesená",J281,0)</f>
        <v>0</v>
      </c>
      <c r="BI281" s="114">
        <f>IF(N281="nulová",J281,0)</f>
        <v>0</v>
      </c>
      <c r="BJ281" s="16" t="s">
        <v>132</v>
      </c>
      <c r="BK281" s="114">
        <f>ROUND(I281*H281,2)</f>
        <v>0</v>
      </c>
      <c r="BL281" s="16" t="s">
        <v>236</v>
      </c>
      <c r="BM281" s="219" t="s">
        <v>506</v>
      </c>
    </row>
    <row r="282" spans="1:65" s="2" customFormat="1" ht="24.2" customHeight="1">
      <c r="A282" s="34"/>
      <c r="B282" s="35"/>
      <c r="C282" s="208" t="s">
        <v>507</v>
      </c>
      <c r="D282" s="208" t="s">
        <v>157</v>
      </c>
      <c r="E282" s="209" t="s">
        <v>508</v>
      </c>
      <c r="F282" s="210" t="s">
        <v>509</v>
      </c>
      <c r="G282" s="211" t="s">
        <v>160</v>
      </c>
      <c r="H282" s="212">
        <v>1</v>
      </c>
      <c r="I282" s="213"/>
      <c r="J282" s="214">
        <f>ROUND(I282*H282,2)</f>
        <v>0</v>
      </c>
      <c r="K282" s="210" t="s">
        <v>1</v>
      </c>
      <c r="L282" s="37"/>
      <c r="M282" s="215" t="s">
        <v>1</v>
      </c>
      <c r="N282" s="216" t="s">
        <v>44</v>
      </c>
      <c r="O282" s="71"/>
      <c r="P282" s="217">
        <f>O282*H282</f>
        <v>0</v>
      </c>
      <c r="Q282" s="217">
        <v>0</v>
      </c>
      <c r="R282" s="217">
        <f>Q282*H282</f>
        <v>0</v>
      </c>
      <c r="S282" s="217">
        <v>0</v>
      </c>
      <c r="T282" s="21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19" t="s">
        <v>236</v>
      </c>
      <c r="AT282" s="219" t="s">
        <v>157</v>
      </c>
      <c r="AU282" s="219" t="s">
        <v>132</v>
      </c>
      <c r="AY282" s="16" t="s">
        <v>154</v>
      </c>
      <c r="BE282" s="114">
        <f>IF(N282="základní",J282,0)</f>
        <v>0</v>
      </c>
      <c r="BF282" s="114">
        <f>IF(N282="snížená",J282,0)</f>
        <v>0</v>
      </c>
      <c r="BG282" s="114">
        <f>IF(N282="zákl. přenesená",J282,0)</f>
        <v>0</v>
      </c>
      <c r="BH282" s="114">
        <f>IF(N282="sníž. přenesená",J282,0)</f>
        <v>0</v>
      </c>
      <c r="BI282" s="114">
        <f>IF(N282="nulová",J282,0)</f>
        <v>0</v>
      </c>
      <c r="BJ282" s="16" t="s">
        <v>132</v>
      </c>
      <c r="BK282" s="114">
        <f>ROUND(I282*H282,2)</f>
        <v>0</v>
      </c>
      <c r="BL282" s="16" t="s">
        <v>236</v>
      </c>
      <c r="BM282" s="219" t="s">
        <v>510</v>
      </c>
    </row>
    <row r="283" spans="1:65" s="12" customFormat="1" ht="22.9" customHeight="1">
      <c r="B283" s="192"/>
      <c r="C283" s="193"/>
      <c r="D283" s="194" t="s">
        <v>77</v>
      </c>
      <c r="E283" s="206" t="s">
        <v>511</v>
      </c>
      <c r="F283" s="206" t="s">
        <v>512</v>
      </c>
      <c r="G283" s="193"/>
      <c r="H283" s="193"/>
      <c r="I283" s="196"/>
      <c r="J283" s="207">
        <f>BK283</f>
        <v>0</v>
      </c>
      <c r="K283" s="193"/>
      <c r="L283" s="198"/>
      <c r="M283" s="199"/>
      <c r="N283" s="200"/>
      <c r="O283" s="200"/>
      <c r="P283" s="201">
        <f>SUM(P284:P304)</f>
        <v>0</v>
      </c>
      <c r="Q283" s="200"/>
      <c r="R283" s="201">
        <f>SUM(R284:R304)</f>
        <v>0.39915</v>
      </c>
      <c r="S283" s="200"/>
      <c r="T283" s="202">
        <f>SUM(T284:T304)</f>
        <v>0</v>
      </c>
      <c r="AR283" s="203" t="s">
        <v>132</v>
      </c>
      <c r="AT283" s="204" t="s">
        <v>77</v>
      </c>
      <c r="AU283" s="204" t="s">
        <v>86</v>
      </c>
      <c r="AY283" s="203" t="s">
        <v>154</v>
      </c>
      <c r="BK283" s="205">
        <f>SUM(BK284:BK304)</f>
        <v>0</v>
      </c>
    </row>
    <row r="284" spans="1:65" s="2" customFormat="1" ht="16.5" customHeight="1">
      <c r="A284" s="34"/>
      <c r="B284" s="35"/>
      <c r="C284" s="208" t="s">
        <v>513</v>
      </c>
      <c r="D284" s="208" t="s">
        <v>157</v>
      </c>
      <c r="E284" s="209" t="s">
        <v>514</v>
      </c>
      <c r="F284" s="210" t="s">
        <v>515</v>
      </c>
      <c r="G284" s="211" t="s">
        <v>166</v>
      </c>
      <c r="H284" s="212">
        <v>8.5</v>
      </c>
      <c r="I284" s="213"/>
      <c r="J284" s="214">
        <f>ROUND(I284*H284,2)</f>
        <v>0</v>
      </c>
      <c r="K284" s="210" t="s">
        <v>161</v>
      </c>
      <c r="L284" s="37"/>
      <c r="M284" s="215" t="s">
        <v>1</v>
      </c>
      <c r="N284" s="216" t="s">
        <v>44</v>
      </c>
      <c r="O284" s="71"/>
      <c r="P284" s="217">
        <f>O284*H284</f>
        <v>0</v>
      </c>
      <c r="Q284" s="217">
        <v>2.9999999999999997E-4</v>
      </c>
      <c r="R284" s="217">
        <f>Q284*H284</f>
        <v>2.5499999999999997E-3</v>
      </c>
      <c r="S284" s="217">
        <v>0</v>
      </c>
      <c r="T284" s="21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219" t="s">
        <v>236</v>
      </c>
      <c r="AT284" s="219" t="s">
        <v>157</v>
      </c>
      <c r="AU284" s="219" t="s">
        <v>132</v>
      </c>
      <c r="AY284" s="16" t="s">
        <v>154</v>
      </c>
      <c r="BE284" s="114">
        <f>IF(N284="základní",J284,0)</f>
        <v>0</v>
      </c>
      <c r="BF284" s="114">
        <f>IF(N284="snížená",J284,0)</f>
        <v>0</v>
      </c>
      <c r="BG284" s="114">
        <f>IF(N284="zákl. přenesená",J284,0)</f>
        <v>0</v>
      </c>
      <c r="BH284" s="114">
        <f>IF(N284="sníž. přenesená",J284,0)</f>
        <v>0</v>
      </c>
      <c r="BI284" s="114">
        <f>IF(N284="nulová",J284,0)</f>
        <v>0</v>
      </c>
      <c r="BJ284" s="16" t="s">
        <v>132</v>
      </c>
      <c r="BK284" s="114">
        <f>ROUND(I284*H284,2)</f>
        <v>0</v>
      </c>
      <c r="BL284" s="16" t="s">
        <v>236</v>
      </c>
      <c r="BM284" s="219" t="s">
        <v>516</v>
      </c>
    </row>
    <row r="285" spans="1:65" s="13" customFormat="1" ht="11.25">
      <c r="B285" s="220"/>
      <c r="C285" s="221"/>
      <c r="D285" s="222" t="s">
        <v>168</v>
      </c>
      <c r="E285" s="223" t="s">
        <v>1</v>
      </c>
      <c r="F285" s="224" t="s">
        <v>517</v>
      </c>
      <c r="G285" s="221"/>
      <c r="H285" s="225">
        <v>7.7</v>
      </c>
      <c r="I285" s="226"/>
      <c r="J285" s="221"/>
      <c r="K285" s="221"/>
      <c r="L285" s="227"/>
      <c r="M285" s="228"/>
      <c r="N285" s="229"/>
      <c r="O285" s="229"/>
      <c r="P285" s="229"/>
      <c r="Q285" s="229"/>
      <c r="R285" s="229"/>
      <c r="S285" s="229"/>
      <c r="T285" s="230"/>
      <c r="AT285" s="231" t="s">
        <v>168</v>
      </c>
      <c r="AU285" s="231" t="s">
        <v>132</v>
      </c>
      <c r="AV285" s="13" t="s">
        <v>132</v>
      </c>
      <c r="AW285" s="13" t="s">
        <v>32</v>
      </c>
      <c r="AX285" s="13" t="s">
        <v>78</v>
      </c>
      <c r="AY285" s="231" t="s">
        <v>154</v>
      </c>
    </row>
    <row r="286" spans="1:65" s="13" customFormat="1" ht="11.25">
      <c r="B286" s="220"/>
      <c r="C286" s="221"/>
      <c r="D286" s="222" t="s">
        <v>168</v>
      </c>
      <c r="E286" s="223" t="s">
        <v>1</v>
      </c>
      <c r="F286" s="224" t="s">
        <v>477</v>
      </c>
      <c r="G286" s="221"/>
      <c r="H286" s="225">
        <v>0.8</v>
      </c>
      <c r="I286" s="226"/>
      <c r="J286" s="221"/>
      <c r="K286" s="221"/>
      <c r="L286" s="227"/>
      <c r="M286" s="228"/>
      <c r="N286" s="229"/>
      <c r="O286" s="229"/>
      <c r="P286" s="229"/>
      <c r="Q286" s="229"/>
      <c r="R286" s="229"/>
      <c r="S286" s="229"/>
      <c r="T286" s="230"/>
      <c r="AT286" s="231" t="s">
        <v>168</v>
      </c>
      <c r="AU286" s="231" t="s">
        <v>132</v>
      </c>
      <c r="AV286" s="13" t="s">
        <v>132</v>
      </c>
      <c r="AW286" s="13" t="s">
        <v>32</v>
      </c>
      <c r="AX286" s="13" t="s">
        <v>78</v>
      </c>
      <c r="AY286" s="231" t="s">
        <v>154</v>
      </c>
    </row>
    <row r="287" spans="1:65" s="14" customFormat="1" ht="11.25">
      <c r="B287" s="232"/>
      <c r="C287" s="233"/>
      <c r="D287" s="222" t="s">
        <v>168</v>
      </c>
      <c r="E287" s="234" t="s">
        <v>1</v>
      </c>
      <c r="F287" s="235" t="s">
        <v>186</v>
      </c>
      <c r="G287" s="233"/>
      <c r="H287" s="236">
        <v>8.5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AT287" s="242" t="s">
        <v>168</v>
      </c>
      <c r="AU287" s="242" t="s">
        <v>132</v>
      </c>
      <c r="AV287" s="14" t="s">
        <v>162</v>
      </c>
      <c r="AW287" s="14" t="s">
        <v>32</v>
      </c>
      <c r="AX287" s="14" t="s">
        <v>86</v>
      </c>
      <c r="AY287" s="242" t="s">
        <v>154</v>
      </c>
    </row>
    <row r="288" spans="1:65" s="2" customFormat="1" ht="24.2" customHeight="1">
      <c r="A288" s="34"/>
      <c r="B288" s="35"/>
      <c r="C288" s="208" t="s">
        <v>518</v>
      </c>
      <c r="D288" s="208" t="s">
        <v>157</v>
      </c>
      <c r="E288" s="209" t="s">
        <v>519</v>
      </c>
      <c r="F288" s="210" t="s">
        <v>520</v>
      </c>
      <c r="G288" s="211" t="s">
        <v>166</v>
      </c>
      <c r="H288" s="212">
        <v>8.5</v>
      </c>
      <c r="I288" s="213"/>
      <c r="J288" s="214">
        <f>ROUND(I288*H288,2)</f>
        <v>0</v>
      </c>
      <c r="K288" s="210" t="s">
        <v>161</v>
      </c>
      <c r="L288" s="37"/>
      <c r="M288" s="215" t="s">
        <v>1</v>
      </c>
      <c r="N288" s="216" t="s">
        <v>44</v>
      </c>
      <c r="O288" s="71"/>
      <c r="P288" s="217">
        <f>O288*H288</f>
        <v>0</v>
      </c>
      <c r="Q288" s="217">
        <v>7.4999999999999997E-3</v>
      </c>
      <c r="R288" s="217">
        <f>Q288*H288</f>
        <v>6.3750000000000001E-2</v>
      </c>
      <c r="S288" s="217">
        <v>0</v>
      </c>
      <c r="T288" s="21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219" t="s">
        <v>236</v>
      </c>
      <c r="AT288" s="219" t="s">
        <v>157</v>
      </c>
      <c r="AU288" s="219" t="s">
        <v>132</v>
      </c>
      <c r="AY288" s="16" t="s">
        <v>154</v>
      </c>
      <c r="BE288" s="114">
        <f>IF(N288="základní",J288,0)</f>
        <v>0</v>
      </c>
      <c r="BF288" s="114">
        <f>IF(N288="snížená",J288,0)</f>
        <v>0</v>
      </c>
      <c r="BG288" s="114">
        <f>IF(N288="zákl. přenesená",J288,0)</f>
        <v>0</v>
      </c>
      <c r="BH288" s="114">
        <f>IF(N288="sníž. přenesená",J288,0)</f>
        <v>0</v>
      </c>
      <c r="BI288" s="114">
        <f>IF(N288="nulová",J288,0)</f>
        <v>0</v>
      </c>
      <c r="BJ288" s="16" t="s">
        <v>132</v>
      </c>
      <c r="BK288" s="114">
        <f>ROUND(I288*H288,2)</f>
        <v>0</v>
      </c>
      <c r="BL288" s="16" t="s">
        <v>236</v>
      </c>
      <c r="BM288" s="219" t="s">
        <v>521</v>
      </c>
    </row>
    <row r="289" spans="1:65" s="13" customFormat="1" ht="11.25">
      <c r="B289" s="220"/>
      <c r="C289" s="221"/>
      <c r="D289" s="222" t="s">
        <v>168</v>
      </c>
      <c r="E289" s="223" t="s">
        <v>1</v>
      </c>
      <c r="F289" s="224" t="s">
        <v>517</v>
      </c>
      <c r="G289" s="221"/>
      <c r="H289" s="225">
        <v>7.7</v>
      </c>
      <c r="I289" s="226"/>
      <c r="J289" s="221"/>
      <c r="K289" s="221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168</v>
      </c>
      <c r="AU289" s="231" t="s">
        <v>132</v>
      </c>
      <c r="AV289" s="13" t="s">
        <v>132</v>
      </c>
      <c r="AW289" s="13" t="s">
        <v>32</v>
      </c>
      <c r="AX289" s="13" t="s">
        <v>78</v>
      </c>
      <c r="AY289" s="231" t="s">
        <v>154</v>
      </c>
    </row>
    <row r="290" spans="1:65" s="13" customFormat="1" ht="11.25">
      <c r="B290" s="220"/>
      <c r="C290" s="221"/>
      <c r="D290" s="222" t="s">
        <v>168</v>
      </c>
      <c r="E290" s="223" t="s">
        <v>1</v>
      </c>
      <c r="F290" s="224" t="s">
        <v>477</v>
      </c>
      <c r="G290" s="221"/>
      <c r="H290" s="225">
        <v>0.8</v>
      </c>
      <c r="I290" s="226"/>
      <c r="J290" s="221"/>
      <c r="K290" s="221"/>
      <c r="L290" s="227"/>
      <c r="M290" s="228"/>
      <c r="N290" s="229"/>
      <c r="O290" s="229"/>
      <c r="P290" s="229"/>
      <c r="Q290" s="229"/>
      <c r="R290" s="229"/>
      <c r="S290" s="229"/>
      <c r="T290" s="230"/>
      <c r="AT290" s="231" t="s">
        <v>168</v>
      </c>
      <c r="AU290" s="231" t="s">
        <v>132</v>
      </c>
      <c r="AV290" s="13" t="s">
        <v>132</v>
      </c>
      <c r="AW290" s="13" t="s">
        <v>32</v>
      </c>
      <c r="AX290" s="13" t="s">
        <v>78</v>
      </c>
      <c r="AY290" s="231" t="s">
        <v>154</v>
      </c>
    </row>
    <row r="291" spans="1:65" s="14" customFormat="1" ht="11.25">
      <c r="B291" s="232"/>
      <c r="C291" s="233"/>
      <c r="D291" s="222" t="s">
        <v>168</v>
      </c>
      <c r="E291" s="234" t="s">
        <v>1</v>
      </c>
      <c r="F291" s="235" t="s">
        <v>186</v>
      </c>
      <c r="G291" s="233"/>
      <c r="H291" s="236">
        <v>8.5</v>
      </c>
      <c r="I291" s="237"/>
      <c r="J291" s="233"/>
      <c r="K291" s="233"/>
      <c r="L291" s="238"/>
      <c r="M291" s="239"/>
      <c r="N291" s="240"/>
      <c r="O291" s="240"/>
      <c r="P291" s="240"/>
      <c r="Q291" s="240"/>
      <c r="R291" s="240"/>
      <c r="S291" s="240"/>
      <c r="T291" s="241"/>
      <c r="AT291" s="242" t="s">
        <v>168</v>
      </c>
      <c r="AU291" s="242" t="s">
        <v>132</v>
      </c>
      <c r="AV291" s="14" t="s">
        <v>162</v>
      </c>
      <c r="AW291" s="14" t="s">
        <v>32</v>
      </c>
      <c r="AX291" s="14" t="s">
        <v>86</v>
      </c>
      <c r="AY291" s="242" t="s">
        <v>154</v>
      </c>
    </row>
    <row r="292" spans="1:65" s="2" customFormat="1" ht="37.9" customHeight="1">
      <c r="A292" s="34"/>
      <c r="B292" s="35"/>
      <c r="C292" s="208" t="s">
        <v>522</v>
      </c>
      <c r="D292" s="208" t="s">
        <v>157</v>
      </c>
      <c r="E292" s="209" t="s">
        <v>523</v>
      </c>
      <c r="F292" s="210" t="s">
        <v>524</v>
      </c>
      <c r="G292" s="211" t="s">
        <v>166</v>
      </c>
      <c r="H292" s="212">
        <v>8.5</v>
      </c>
      <c r="I292" s="213"/>
      <c r="J292" s="214">
        <f>ROUND(I292*H292,2)</f>
        <v>0</v>
      </c>
      <c r="K292" s="210" t="s">
        <v>161</v>
      </c>
      <c r="L292" s="37"/>
      <c r="M292" s="215" t="s">
        <v>1</v>
      </c>
      <c r="N292" s="216" t="s">
        <v>44</v>
      </c>
      <c r="O292" s="71"/>
      <c r="P292" s="217">
        <f>O292*H292</f>
        <v>0</v>
      </c>
      <c r="Q292" s="217">
        <v>8.9999999999999993E-3</v>
      </c>
      <c r="R292" s="217">
        <f>Q292*H292</f>
        <v>7.6499999999999999E-2</v>
      </c>
      <c r="S292" s="217">
        <v>0</v>
      </c>
      <c r="T292" s="21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219" t="s">
        <v>236</v>
      </c>
      <c r="AT292" s="219" t="s">
        <v>157</v>
      </c>
      <c r="AU292" s="219" t="s">
        <v>132</v>
      </c>
      <c r="AY292" s="16" t="s">
        <v>154</v>
      </c>
      <c r="BE292" s="114">
        <f>IF(N292="základní",J292,0)</f>
        <v>0</v>
      </c>
      <c r="BF292" s="114">
        <f>IF(N292="snížená",J292,0)</f>
        <v>0</v>
      </c>
      <c r="BG292" s="114">
        <f>IF(N292="zákl. přenesená",J292,0)</f>
        <v>0</v>
      </c>
      <c r="BH292" s="114">
        <f>IF(N292="sníž. přenesená",J292,0)</f>
        <v>0</v>
      </c>
      <c r="BI292" s="114">
        <f>IF(N292="nulová",J292,0)</f>
        <v>0</v>
      </c>
      <c r="BJ292" s="16" t="s">
        <v>132</v>
      </c>
      <c r="BK292" s="114">
        <f>ROUND(I292*H292,2)</f>
        <v>0</v>
      </c>
      <c r="BL292" s="16" t="s">
        <v>236</v>
      </c>
      <c r="BM292" s="219" t="s">
        <v>525</v>
      </c>
    </row>
    <row r="293" spans="1:65" s="13" customFormat="1" ht="11.25">
      <c r="B293" s="220"/>
      <c r="C293" s="221"/>
      <c r="D293" s="222" t="s">
        <v>168</v>
      </c>
      <c r="E293" s="223" t="s">
        <v>1</v>
      </c>
      <c r="F293" s="224" t="s">
        <v>517</v>
      </c>
      <c r="G293" s="221"/>
      <c r="H293" s="225">
        <v>7.7</v>
      </c>
      <c r="I293" s="226"/>
      <c r="J293" s="221"/>
      <c r="K293" s="221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168</v>
      </c>
      <c r="AU293" s="231" t="s">
        <v>132</v>
      </c>
      <c r="AV293" s="13" t="s">
        <v>132</v>
      </c>
      <c r="AW293" s="13" t="s">
        <v>32</v>
      </c>
      <c r="AX293" s="13" t="s">
        <v>78</v>
      </c>
      <c r="AY293" s="231" t="s">
        <v>154</v>
      </c>
    </row>
    <row r="294" spans="1:65" s="13" customFormat="1" ht="11.25">
      <c r="B294" s="220"/>
      <c r="C294" s="221"/>
      <c r="D294" s="222" t="s">
        <v>168</v>
      </c>
      <c r="E294" s="223" t="s">
        <v>1</v>
      </c>
      <c r="F294" s="224" t="s">
        <v>477</v>
      </c>
      <c r="G294" s="221"/>
      <c r="H294" s="225">
        <v>0.8</v>
      </c>
      <c r="I294" s="226"/>
      <c r="J294" s="221"/>
      <c r="K294" s="221"/>
      <c r="L294" s="227"/>
      <c r="M294" s="228"/>
      <c r="N294" s="229"/>
      <c r="O294" s="229"/>
      <c r="P294" s="229"/>
      <c r="Q294" s="229"/>
      <c r="R294" s="229"/>
      <c r="S294" s="229"/>
      <c r="T294" s="230"/>
      <c r="AT294" s="231" t="s">
        <v>168</v>
      </c>
      <c r="AU294" s="231" t="s">
        <v>132</v>
      </c>
      <c r="AV294" s="13" t="s">
        <v>132</v>
      </c>
      <c r="AW294" s="13" t="s">
        <v>32</v>
      </c>
      <c r="AX294" s="13" t="s">
        <v>78</v>
      </c>
      <c r="AY294" s="231" t="s">
        <v>154</v>
      </c>
    </row>
    <row r="295" spans="1:65" s="14" customFormat="1" ht="11.25">
      <c r="B295" s="232"/>
      <c r="C295" s="233"/>
      <c r="D295" s="222" t="s">
        <v>168</v>
      </c>
      <c r="E295" s="234" t="s">
        <v>1</v>
      </c>
      <c r="F295" s="235" t="s">
        <v>186</v>
      </c>
      <c r="G295" s="233"/>
      <c r="H295" s="236">
        <v>8.5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AT295" s="242" t="s">
        <v>168</v>
      </c>
      <c r="AU295" s="242" t="s">
        <v>132</v>
      </c>
      <c r="AV295" s="14" t="s">
        <v>162</v>
      </c>
      <c r="AW295" s="14" t="s">
        <v>32</v>
      </c>
      <c r="AX295" s="14" t="s">
        <v>86</v>
      </c>
      <c r="AY295" s="242" t="s">
        <v>154</v>
      </c>
    </row>
    <row r="296" spans="1:65" s="2" customFormat="1" ht="37.9" customHeight="1">
      <c r="A296" s="34"/>
      <c r="B296" s="35"/>
      <c r="C296" s="244" t="s">
        <v>526</v>
      </c>
      <c r="D296" s="244" t="s">
        <v>350</v>
      </c>
      <c r="E296" s="245" t="s">
        <v>527</v>
      </c>
      <c r="F296" s="246" t="s">
        <v>528</v>
      </c>
      <c r="G296" s="247" t="s">
        <v>166</v>
      </c>
      <c r="H296" s="248">
        <v>9.7750000000000004</v>
      </c>
      <c r="I296" s="249"/>
      <c r="J296" s="250">
        <f>ROUND(I296*H296,2)</f>
        <v>0</v>
      </c>
      <c r="K296" s="246" t="s">
        <v>161</v>
      </c>
      <c r="L296" s="251"/>
      <c r="M296" s="252" t="s">
        <v>1</v>
      </c>
      <c r="N296" s="253" t="s">
        <v>44</v>
      </c>
      <c r="O296" s="71"/>
      <c r="P296" s="217">
        <f>O296*H296</f>
        <v>0</v>
      </c>
      <c r="Q296" s="217">
        <v>2.5000000000000001E-2</v>
      </c>
      <c r="R296" s="217">
        <f>Q296*H296</f>
        <v>0.24437500000000001</v>
      </c>
      <c r="S296" s="217">
        <v>0</v>
      </c>
      <c r="T296" s="218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219" t="s">
        <v>314</v>
      </c>
      <c r="AT296" s="219" t="s">
        <v>350</v>
      </c>
      <c r="AU296" s="219" t="s">
        <v>132</v>
      </c>
      <c r="AY296" s="16" t="s">
        <v>154</v>
      </c>
      <c r="BE296" s="114">
        <f>IF(N296="základní",J296,0)</f>
        <v>0</v>
      </c>
      <c r="BF296" s="114">
        <f>IF(N296="snížená",J296,0)</f>
        <v>0</v>
      </c>
      <c r="BG296" s="114">
        <f>IF(N296="zákl. přenesená",J296,0)</f>
        <v>0</v>
      </c>
      <c r="BH296" s="114">
        <f>IF(N296="sníž. přenesená",J296,0)</f>
        <v>0</v>
      </c>
      <c r="BI296" s="114">
        <f>IF(N296="nulová",J296,0)</f>
        <v>0</v>
      </c>
      <c r="BJ296" s="16" t="s">
        <v>132</v>
      </c>
      <c r="BK296" s="114">
        <f>ROUND(I296*H296,2)</f>
        <v>0</v>
      </c>
      <c r="BL296" s="16" t="s">
        <v>236</v>
      </c>
      <c r="BM296" s="219" t="s">
        <v>529</v>
      </c>
    </row>
    <row r="297" spans="1:65" s="13" customFormat="1" ht="11.25">
      <c r="B297" s="220"/>
      <c r="C297" s="221"/>
      <c r="D297" s="222" t="s">
        <v>168</v>
      </c>
      <c r="E297" s="221"/>
      <c r="F297" s="224" t="s">
        <v>530</v>
      </c>
      <c r="G297" s="221"/>
      <c r="H297" s="225">
        <v>9.7750000000000004</v>
      </c>
      <c r="I297" s="226"/>
      <c r="J297" s="221"/>
      <c r="K297" s="221"/>
      <c r="L297" s="227"/>
      <c r="M297" s="228"/>
      <c r="N297" s="229"/>
      <c r="O297" s="229"/>
      <c r="P297" s="229"/>
      <c r="Q297" s="229"/>
      <c r="R297" s="229"/>
      <c r="S297" s="229"/>
      <c r="T297" s="230"/>
      <c r="AT297" s="231" t="s">
        <v>168</v>
      </c>
      <c r="AU297" s="231" t="s">
        <v>132</v>
      </c>
      <c r="AV297" s="13" t="s">
        <v>132</v>
      </c>
      <c r="AW297" s="13" t="s">
        <v>4</v>
      </c>
      <c r="AX297" s="13" t="s">
        <v>86</v>
      </c>
      <c r="AY297" s="231" t="s">
        <v>154</v>
      </c>
    </row>
    <row r="298" spans="1:65" s="2" customFormat="1" ht="24.2" customHeight="1">
      <c r="A298" s="34"/>
      <c r="B298" s="35"/>
      <c r="C298" s="208" t="s">
        <v>531</v>
      </c>
      <c r="D298" s="208" t="s">
        <v>157</v>
      </c>
      <c r="E298" s="209" t="s">
        <v>532</v>
      </c>
      <c r="F298" s="210" t="s">
        <v>533</v>
      </c>
      <c r="G298" s="211" t="s">
        <v>166</v>
      </c>
      <c r="H298" s="212">
        <v>7.7</v>
      </c>
      <c r="I298" s="213"/>
      <c r="J298" s="214">
        <f>ROUND(I298*H298,2)</f>
        <v>0</v>
      </c>
      <c r="K298" s="210" t="s">
        <v>161</v>
      </c>
      <c r="L298" s="37"/>
      <c r="M298" s="215" t="s">
        <v>1</v>
      </c>
      <c r="N298" s="216" t="s">
        <v>44</v>
      </c>
      <c r="O298" s="71"/>
      <c r="P298" s="217">
        <f>O298*H298</f>
        <v>0</v>
      </c>
      <c r="Q298" s="217">
        <v>1.5E-3</v>
      </c>
      <c r="R298" s="217">
        <f>Q298*H298</f>
        <v>1.1550000000000001E-2</v>
      </c>
      <c r="S298" s="217">
        <v>0</v>
      </c>
      <c r="T298" s="218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19" t="s">
        <v>236</v>
      </c>
      <c r="AT298" s="219" t="s">
        <v>157</v>
      </c>
      <c r="AU298" s="219" t="s">
        <v>132</v>
      </c>
      <c r="AY298" s="16" t="s">
        <v>154</v>
      </c>
      <c r="BE298" s="114">
        <f>IF(N298="základní",J298,0)</f>
        <v>0</v>
      </c>
      <c r="BF298" s="114">
        <f>IF(N298="snížená",J298,0)</f>
        <v>0</v>
      </c>
      <c r="BG298" s="114">
        <f>IF(N298="zákl. přenesená",J298,0)</f>
        <v>0</v>
      </c>
      <c r="BH298" s="114">
        <f>IF(N298="sníž. přenesená",J298,0)</f>
        <v>0</v>
      </c>
      <c r="BI298" s="114">
        <f>IF(N298="nulová",J298,0)</f>
        <v>0</v>
      </c>
      <c r="BJ298" s="16" t="s">
        <v>132</v>
      </c>
      <c r="BK298" s="114">
        <f>ROUND(I298*H298,2)</f>
        <v>0</v>
      </c>
      <c r="BL298" s="16" t="s">
        <v>236</v>
      </c>
      <c r="BM298" s="219" t="s">
        <v>534</v>
      </c>
    </row>
    <row r="299" spans="1:65" s="13" customFormat="1" ht="11.25">
      <c r="B299" s="220"/>
      <c r="C299" s="221"/>
      <c r="D299" s="222" t="s">
        <v>168</v>
      </c>
      <c r="E299" s="223" t="s">
        <v>1</v>
      </c>
      <c r="F299" s="224" t="s">
        <v>517</v>
      </c>
      <c r="G299" s="221"/>
      <c r="H299" s="225">
        <v>7.7</v>
      </c>
      <c r="I299" s="226"/>
      <c r="J299" s="221"/>
      <c r="K299" s="221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168</v>
      </c>
      <c r="AU299" s="231" t="s">
        <v>132</v>
      </c>
      <c r="AV299" s="13" t="s">
        <v>132</v>
      </c>
      <c r="AW299" s="13" t="s">
        <v>32</v>
      </c>
      <c r="AX299" s="13" t="s">
        <v>86</v>
      </c>
      <c r="AY299" s="231" t="s">
        <v>154</v>
      </c>
    </row>
    <row r="300" spans="1:65" s="2" customFormat="1" ht="24.2" customHeight="1">
      <c r="A300" s="34"/>
      <c r="B300" s="35"/>
      <c r="C300" s="208" t="s">
        <v>535</v>
      </c>
      <c r="D300" s="208" t="s">
        <v>157</v>
      </c>
      <c r="E300" s="209" t="s">
        <v>536</v>
      </c>
      <c r="F300" s="210" t="s">
        <v>537</v>
      </c>
      <c r="G300" s="211" t="s">
        <v>166</v>
      </c>
      <c r="H300" s="212">
        <v>8.5</v>
      </c>
      <c r="I300" s="213"/>
      <c r="J300" s="214">
        <f>ROUND(I300*H300,2)</f>
        <v>0</v>
      </c>
      <c r="K300" s="210" t="s">
        <v>161</v>
      </c>
      <c r="L300" s="37"/>
      <c r="M300" s="215" t="s">
        <v>1</v>
      </c>
      <c r="N300" s="216" t="s">
        <v>44</v>
      </c>
      <c r="O300" s="71"/>
      <c r="P300" s="217">
        <f>O300*H300</f>
        <v>0</v>
      </c>
      <c r="Q300" s="217">
        <v>5.0000000000000002E-5</v>
      </c>
      <c r="R300" s="217">
        <f>Q300*H300</f>
        <v>4.2500000000000003E-4</v>
      </c>
      <c r="S300" s="217">
        <v>0</v>
      </c>
      <c r="T300" s="21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219" t="s">
        <v>236</v>
      </c>
      <c r="AT300" s="219" t="s">
        <v>157</v>
      </c>
      <c r="AU300" s="219" t="s">
        <v>132</v>
      </c>
      <c r="AY300" s="16" t="s">
        <v>154</v>
      </c>
      <c r="BE300" s="114">
        <f>IF(N300="základní",J300,0)</f>
        <v>0</v>
      </c>
      <c r="BF300" s="114">
        <f>IF(N300="snížená",J300,0)</f>
        <v>0</v>
      </c>
      <c r="BG300" s="114">
        <f>IF(N300="zákl. přenesená",J300,0)</f>
        <v>0</v>
      </c>
      <c r="BH300" s="114">
        <f>IF(N300="sníž. přenesená",J300,0)</f>
        <v>0</v>
      </c>
      <c r="BI300" s="114">
        <f>IF(N300="nulová",J300,0)</f>
        <v>0</v>
      </c>
      <c r="BJ300" s="16" t="s">
        <v>132</v>
      </c>
      <c r="BK300" s="114">
        <f>ROUND(I300*H300,2)</f>
        <v>0</v>
      </c>
      <c r="BL300" s="16" t="s">
        <v>236</v>
      </c>
      <c r="BM300" s="219" t="s">
        <v>538</v>
      </c>
    </row>
    <row r="301" spans="1:65" s="13" customFormat="1" ht="11.25">
      <c r="B301" s="220"/>
      <c r="C301" s="221"/>
      <c r="D301" s="222" t="s">
        <v>168</v>
      </c>
      <c r="E301" s="223" t="s">
        <v>1</v>
      </c>
      <c r="F301" s="224" t="s">
        <v>517</v>
      </c>
      <c r="G301" s="221"/>
      <c r="H301" s="225">
        <v>7.7</v>
      </c>
      <c r="I301" s="226"/>
      <c r="J301" s="221"/>
      <c r="K301" s="221"/>
      <c r="L301" s="227"/>
      <c r="M301" s="228"/>
      <c r="N301" s="229"/>
      <c r="O301" s="229"/>
      <c r="P301" s="229"/>
      <c r="Q301" s="229"/>
      <c r="R301" s="229"/>
      <c r="S301" s="229"/>
      <c r="T301" s="230"/>
      <c r="AT301" s="231" t="s">
        <v>168</v>
      </c>
      <c r="AU301" s="231" t="s">
        <v>132</v>
      </c>
      <c r="AV301" s="13" t="s">
        <v>132</v>
      </c>
      <c r="AW301" s="13" t="s">
        <v>32</v>
      </c>
      <c r="AX301" s="13" t="s">
        <v>78</v>
      </c>
      <c r="AY301" s="231" t="s">
        <v>154</v>
      </c>
    </row>
    <row r="302" spans="1:65" s="13" customFormat="1" ht="11.25">
      <c r="B302" s="220"/>
      <c r="C302" s="221"/>
      <c r="D302" s="222" t="s">
        <v>168</v>
      </c>
      <c r="E302" s="223" t="s">
        <v>1</v>
      </c>
      <c r="F302" s="224" t="s">
        <v>477</v>
      </c>
      <c r="G302" s="221"/>
      <c r="H302" s="225">
        <v>0.8</v>
      </c>
      <c r="I302" s="226"/>
      <c r="J302" s="221"/>
      <c r="K302" s="221"/>
      <c r="L302" s="227"/>
      <c r="M302" s="228"/>
      <c r="N302" s="229"/>
      <c r="O302" s="229"/>
      <c r="P302" s="229"/>
      <c r="Q302" s="229"/>
      <c r="R302" s="229"/>
      <c r="S302" s="229"/>
      <c r="T302" s="230"/>
      <c r="AT302" s="231" t="s">
        <v>168</v>
      </c>
      <c r="AU302" s="231" t="s">
        <v>132</v>
      </c>
      <c r="AV302" s="13" t="s">
        <v>132</v>
      </c>
      <c r="AW302" s="13" t="s">
        <v>32</v>
      </c>
      <c r="AX302" s="13" t="s">
        <v>78</v>
      </c>
      <c r="AY302" s="231" t="s">
        <v>154</v>
      </c>
    </row>
    <row r="303" spans="1:65" s="14" customFormat="1" ht="11.25">
      <c r="B303" s="232"/>
      <c r="C303" s="233"/>
      <c r="D303" s="222" t="s">
        <v>168</v>
      </c>
      <c r="E303" s="234" t="s">
        <v>1</v>
      </c>
      <c r="F303" s="235" t="s">
        <v>186</v>
      </c>
      <c r="G303" s="233"/>
      <c r="H303" s="236">
        <v>8.5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AT303" s="242" t="s">
        <v>168</v>
      </c>
      <c r="AU303" s="242" t="s">
        <v>132</v>
      </c>
      <c r="AV303" s="14" t="s">
        <v>162</v>
      </c>
      <c r="AW303" s="14" t="s">
        <v>32</v>
      </c>
      <c r="AX303" s="14" t="s">
        <v>86</v>
      </c>
      <c r="AY303" s="242" t="s">
        <v>154</v>
      </c>
    </row>
    <row r="304" spans="1:65" s="2" customFormat="1" ht="24.2" customHeight="1">
      <c r="A304" s="34"/>
      <c r="B304" s="35"/>
      <c r="C304" s="208" t="s">
        <v>539</v>
      </c>
      <c r="D304" s="208" t="s">
        <v>157</v>
      </c>
      <c r="E304" s="209" t="s">
        <v>540</v>
      </c>
      <c r="F304" s="210" t="s">
        <v>541</v>
      </c>
      <c r="G304" s="211" t="s">
        <v>322</v>
      </c>
      <c r="H304" s="243"/>
      <c r="I304" s="213"/>
      <c r="J304" s="214">
        <f>ROUND(I304*H304,2)</f>
        <v>0</v>
      </c>
      <c r="K304" s="210" t="s">
        <v>161</v>
      </c>
      <c r="L304" s="37"/>
      <c r="M304" s="215" t="s">
        <v>1</v>
      </c>
      <c r="N304" s="216" t="s">
        <v>44</v>
      </c>
      <c r="O304" s="71"/>
      <c r="P304" s="217">
        <f>O304*H304</f>
        <v>0</v>
      </c>
      <c r="Q304" s="217">
        <v>0</v>
      </c>
      <c r="R304" s="217">
        <f>Q304*H304</f>
        <v>0</v>
      </c>
      <c r="S304" s="217">
        <v>0</v>
      </c>
      <c r="T304" s="218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219" t="s">
        <v>236</v>
      </c>
      <c r="AT304" s="219" t="s">
        <v>157</v>
      </c>
      <c r="AU304" s="219" t="s">
        <v>132</v>
      </c>
      <c r="AY304" s="16" t="s">
        <v>154</v>
      </c>
      <c r="BE304" s="114">
        <f>IF(N304="základní",J304,0)</f>
        <v>0</v>
      </c>
      <c r="BF304" s="114">
        <f>IF(N304="snížená",J304,0)</f>
        <v>0</v>
      </c>
      <c r="BG304" s="114">
        <f>IF(N304="zákl. přenesená",J304,0)</f>
        <v>0</v>
      </c>
      <c r="BH304" s="114">
        <f>IF(N304="sníž. přenesená",J304,0)</f>
        <v>0</v>
      </c>
      <c r="BI304" s="114">
        <f>IF(N304="nulová",J304,0)</f>
        <v>0</v>
      </c>
      <c r="BJ304" s="16" t="s">
        <v>132</v>
      </c>
      <c r="BK304" s="114">
        <f>ROUND(I304*H304,2)</f>
        <v>0</v>
      </c>
      <c r="BL304" s="16" t="s">
        <v>236</v>
      </c>
      <c r="BM304" s="219" t="s">
        <v>542</v>
      </c>
    </row>
    <row r="305" spans="1:65" s="12" customFormat="1" ht="22.9" customHeight="1">
      <c r="B305" s="192"/>
      <c r="C305" s="193"/>
      <c r="D305" s="194" t="s">
        <v>77</v>
      </c>
      <c r="E305" s="206" t="s">
        <v>543</v>
      </c>
      <c r="F305" s="206" t="s">
        <v>544</v>
      </c>
      <c r="G305" s="193"/>
      <c r="H305" s="193"/>
      <c r="I305" s="196"/>
      <c r="J305" s="207">
        <f>BK305</f>
        <v>0</v>
      </c>
      <c r="K305" s="193"/>
      <c r="L305" s="198"/>
      <c r="M305" s="199"/>
      <c r="N305" s="200"/>
      <c r="O305" s="200"/>
      <c r="P305" s="201">
        <f>SUM(P306:P317)</f>
        <v>0</v>
      </c>
      <c r="Q305" s="200"/>
      <c r="R305" s="201">
        <f>SUM(R306:R317)</f>
        <v>0.93871249999999995</v>
      </c>
      <c r="S305" s="200"/>
      <c r="T305" s="202">
        <f>SUM(T306:T317)</f>
        <v>0</v>
      </c>
      <c r="AR305" s="203" t="s">
        <v>132</v>
      </c>
      <c r="AT305" s="204" t="s">
        <v>77</v>
      </c>
      <c r="AU305" s="204" t="s">
        <v>86</v>
      </c>
      <c r="AY305" s="203" t="s">
        <v>154</v>
      </c>
      <c r="BK305" s="205">
        <f>SUM(BK306:BK317)</f>
        <v>0</v>
      </c>
    </row>
    <row r="306" spans="1:65" s="2" customFormat="1" ht="16.5" customHeight="1">
      <c r="A306" s="34"/>
      <c r="B306" s="35"/>
      <c r="C306" s="208" t="s">
        <v>545</v>
      </c>
      <c r="D306" s="208" t="s">
        <v>157</v>
      </c>
      <c r="E306" s="209" t="s">
        <v>546</v>
      </c>
      <c r="F306" s="210" t="s">
        <v>547</v>
      </c>
      <c r="G306" s="211" t="s">
        <v>166</v>
      </c>
      <c r="H306" s="212">
        <v>27.65</v>
      </c>
      <c r="I306" s="213"/>
      <c r="J306" s="214">
        <f>ROUND(I306*H306,2)</f>
        <v>0</v>
      </c>
      <c r="K306" s="210" t="s">
        <v>161</v>
      </c>
      <c r="L306" s="37"/>
      <c r="M306" s="215" t="s">
        <v>1</v>
      </c>
      <c r="N306" s="216" t="s">
        <v>44</v>
      </c>
      <c r="O306" s="71"/>
      <c r="P306" s="217">
        <f>O306*H306</f>
        <v>0</v>
      </c>
      <c r="Q306" s="217">
        <v>2.9999999999999997E-4</v>
      </c>
      <c r="R306" s="217">
        <f>Q306*H306</f>
        <v>8.2949999999999986E-3</v>
      </c>
      <c r="S306" s="217">
        <v>0</v>
      </c>
      <c r="T306" s="21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19" t="s">
        <v>236</v>
      </c>
      <c r="AT306" s="219" t="s">
        <v>157</v>
      </c>
      <c r="AU306" s="219" t="s">
        <v>132</v>
      </c>
      <c r="AY306" s="16" t="s">
        <v>154</v>
      </c>
      <c r="BE306" s="114">
        <f>IF(N306="základní",J306,0)</f>
        <v>0</v>
      </c>
      <c r="BF306" s="114">
        <f>IF(N306="snížená",J306,0)</f>
        <v>0</v>
      </c>
      <c r="BG306" s="114">
        <f>IF(N306="zákl. přenesená",J306,0)</f>
        <v>0</v>
      </c>
      <c r="BH306" s="114">
        <f>IF(N306="sníž. přenesená",J306,0)</f>
        <v>0</v>
      </c>
      <c r="BI306" s="114">
        <f>IF(N306="nulová",J306,0)</f>
        <v>0</v>
      </c>
      <c r="BJ306" s="16" t="s">
        <v>132</v>
      </c>
      <c r="BK306" s="114">
        <f>ROUND(I306*H306,2)</f>
        <v>0</v>
      </c>
      <c r="BL306" s="16" t="s">
        <v>236</v>
      </c>
      <c r="BM306" s="219" t="s">
        <v>548</v>
      </c>
    </row>
    <row r="307" spans="1:65" s="13" customFormat="1" ht="11.25">
      <c r="B307" s="220"/>
      <c r="C307" s="221"/>
      <c r="D307" s="222" t="s">
        <v>168</v>
      </c>
      <c r="E307" s="223" t="s">
        <v>1</v>
      </c>
      <c r="F307" s="224" t="s">
        <v>549</v>
      </c>
      <c r="G307" s="221"/>
      <c r="H307" s="225">
        <v>27.65</v>
      </c>
      <c r="I307" s="226"/>
      <c r="J307" s="221"/>
      <c r="K307" s="221"/>
      <c r="L307" s="227"/>
      <c r="M307" s="228"/>
      <c r="N307" s="229"/>
      <c r="O307" s="229"/>
      <c r="P307" s="229"/>
      <c r="Q307" s="229"/>
      <c r="R307" s="229"/>
      <c r="S307" s="229"/>
      <c r="T307" s="230"/>
      <c r="AT307" s="231" t="s">
        <v>168</v>
      </c>
      <c r="AU307" s="231" t="s">
        <v>132</v>
      </c>
      <c r="AV307" s="13" t="s">
        <v>132</v>
      </c>
      <c r="AW307" s="13" t="s">
        <v>32</v>
      </c>
      <c r="AX307" s="13" t="s">
        <v>86</v>
      </c>
      <c r="AY307" s="231" t="s">
        <v>154</v>
      </c>
    </row>
    <row r="308" spans="1:65" s="2" customFormat="1" ht="24.2" customHeight="1">
      <c r="A308" s="34"/>
      <c r="B308" s="35"/>
      <c r="C308" s="208" t="s">
        <v>550</v>
      </c>
      <c r="D308" s="208" t="s">
        <v>157</v>
      </c>
      <c r="E308" s="209" t="s">
        <v>551</v>
      </c>
      <c r="F308" s="210" t="s">
        <v>552</v>
      </c>
      <c r="G308" s="211" t="s">
        <v>166</v>
      </c>
      <c r="H308" s="212">
        <v>27.65</v>
      </c>
      <c r="I308" s="213"/>
      <c r="J308" s="214">
        <f>ROUND(I308*H308,2)</f>
        <v>0</v>
      </c>
      <c r="K308" s="210" t="s">
        <v>161</v>
      </c>
      <c r="L308" s="37"/>
      <c r="M308" s="215" t="s">
        <v>1</v>
      </c>
      <c r="N308" s="216" t="s">
        <v>44</v>
      </c>
      <c r="O308" s="71"/>
      <c r="P308" s="217">
        <f>O308*H308</f>
        <v>0</v>
      </c>
      <c r="Q308" s="217">
        <v>1.5E-3</v>
      </c>
      <c r="R308" s="217">
        <f>Q308*H308</f>
        <v>4.1474999999999998E-2</v>
      </c>
      <c r="S308" s="217">
        <v>0</v>
      </c>
      <c r="T308" s="218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219" t="s">
        <v>236</v>
      </c>
      <c r="AT308" s="219" t="s">
        <v>157</v>
      </c>
      <c r="AU308" s="219" t="s">
        <v>132</v>
      </c>
      <c r="AY308" s="16" t="s">
        <v>154</v>
      </c>
      <c r="BE308" s="114">
        <f>IF(N308="základní",J308,0)</f>
        <v>0</v>
      </c>
      <c r="BF308" s="114">
        <f>IF(N308="snížená",J308,0)</f>
        <v>0</v>
      </c>
      <c r="BG308" s="114">
        <f>IF(N308="zákl. přenesená",J308,0)</f>
        <v>0</v>
      </c>
      <c r="BH308" s="114">
        <f>IF(N308="sníž. přenesená",J308,0)</f>
        <v>0</v>
      </c>
      <c r="BI308" s="114">
        <f>IF(N308="nulová",J308,0)</f>
        <v>0</v>
      </c>
      <c r="BJ308" s="16" t="s">
        <v>132</v>
      </c>
      <c r="BK308" s="114">
        <f>ROUND(I308*H308,2)</f>
        <v>0</v>
      </c>
      <c r="BL308" s="16" t="s">
        <v>236</v>
      </c>
      <c r="BM308" s="219" t="s">
        <v>553</v>
      </c>
    </row>
    <row r="309" spans="1:65" s="13" customFormat="1" ht="11.25">
      <c r="B309" s="220"/>
      <c r="C309" s="221"/>
      <c r="D309" s="222" t="s">
        <v>168</v>
      </c>
      <c r="E309" s="223" t="s">
        <v>1</v>
      </c>
      <c r="F309" s="224" t="s">
        <v>549</v>
      </c>
      <c r="G309" s="221"/>
      <c r="H309" s="225">
        <v>27.65</v>
      </c>
      <c r="I309" s="226"/>
      <c r="J309" s="221"/>
      <c r="K309" s="221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168</v>
      </c>
      <c r="AU309" s="231" t="s">
        <v>132</v>
      </c>
      <c r="AV309" s="13" t="s">
        <v>132</v>
      </c>
      <c r="AW309" s="13" t="s">
        <v>32</v>
      </c>
      <c r="AX309" s="13" t="s">
        <v>86</v>
      </c>
      <c r="AY309" s="231" t="s">
        <v>154</v>
      </c>
    </row>
    <row r="310" spans="1:65" s="2" customFormat="1" ht="37.9" customHeight="1">
      <c r="A310" s="34"/>
      <c r="B310" s="35"/>
      <c r="C310" s="208" t="s">
        <v>554</v>
      </c>
      <c r="D310" s="208" t="s">
        <v>157</v>
      </c>
      <c r="E310" s="209" t="s">
        <v>555</v>
      </c>
      <c r="F310" s="210" t="s">
        <v>556</v>
      </c>
      <c r="G310" s="211" t="s">
        <v>166</v>
      </c>
      <c r="H310" s="212">
        <v>27.65</v>
      </c>
      <c r="I310" s="213"/>
      <c r="J310" s="214">
        <f>ROUND(I310*H310,2)</f>
        <v>0</v>
      </c>
      <c r="K310" s="210" t="s">
        <v>161</v>
      </c>
      <c r="L310" s="37"/>
      <c r="M310" s="215" t="s">
        <v>1</v>
      </c>
      <c r="N310" s="216" t="s">
        <v>44</v>
      </c>
      <c r="O310" s="71"/>
      <c r="P310" s="217">
        <f>O310*H310</f>
        <v>0</v>
      </c>
      <c r="Q310" s="217">
        <v>8.9999999999999993E-3</v>
      </c>
      <c r="R310" s="217">
        <f>Q310*H310</f>
        <v>0.24884999999999996</v>
      </c>
      <c r="S310" s="217">
        <v>0</v>
      </c>
      <c r="T310" s="218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219" t="s">
        <v>236</v>
      </c>
      <c r="AT310" s="219" t="s">
        <v>157</v>
      </c>
      <c r="AU310" s="219" t="s">
        <v>132</v>
      </c>
      <c r="AY310" s="16" t="s">
        <v>154</v>
      </c>
      <c r="BE310" s="114">
        <f>IF(N310="základní",J310,0)</f>
        <v>0</v>
      </c>
      <c r="BF310" s="114">
        <f>IF(N310="snížená",J310,0)</f>
        <v>0</v>
      </c>
      <c r="BG310" s="114">
        <f>IF(N310="zákl. přenesená",J310,0)</f>
        <v>0</v>
      </c>
      <c r="BH310" s="114">
        <f>IF(N310="sníž. přenesená",J310,0)</f>
        <v>0</v>
      </c>
      <c r="BI310" s="114">
        <f>IF(N310="nulová",J310,0)</f>
        <v>0</v>
      </c>
      <c r="BJ310" s="16" t="s">
        <v>132</v>
      </c>
      <c r="BK310" s="114">
        <f>ROUND(I310*H310,2)</f>
        <v>0</v>
      </c>
      <c r="BL310" s="16" t="s">
        <v>236</v>
      </c>
      <c r="BM310" s="219" t="s">
        <v>557</v>
      </c>
    </row>
    <row r="311" spans="1:65" s="13" customFormat="1" ht="11.25">
      <c r="B311" s="220"/>
      <c r="C311" s="221"/>
      <c r="D311" s="222" t="s">
        <v>168</v>
      </c>
      <c r="E311" s="223" t="s">
        <v>1</v>
      </c>
      <c r="F311" s="224" t="s">
        <v>549</v>
      </c>
      <c r="G311" s="221"/>
      <c r="H311" s="225">
        <v>27.65</v>
      </c>
      <c r="I311" s="226"/>
      <c r="J311" s="221"/>
      <c r="K311" s="221"/>
      <c r="L311" s="227"/>
      <c r="M311" s="228"/>
      <c r="N311" s="229"/>
      <c r="O311" s="229"/>
      <c r="P311" s="229"/>
      <c r="Q311" s="229"/>
      <c r="R311" s="229"/>
      <c r="S311" s="229"/>
      <c r="T311" s="230"/>
      <c r="AT311" s="231" t="s">
        <v>168</v>
      </c>
      <c r="AU311" s="231" t="s">
        <v>132</v>
      </c>
      <c r="AV311" s="13" t="s">
        <v>132</v>
      </c>
      <c r="AW311" s="13" t="s">
        <v>32</v>
      </c>
      <c r="AX311" s="13" t="s">
        <v>86</v>
      </c>
      <c r="AY311" s="231" t="s">
        <v>154</v>
      </c>
    </row>
    <row r="312" spans="1:65" s="2" customFormat="1" ht="24.2" customHeight="1">
      <c r="A312" s="34"/>
      <c r="B312" s="35"/>
      <c r="C312" s="244" t="s">
        <v>558</v>
      </c>
      <c r="D312" s="244" t="s">
        <v>350</v>
      </c>
      <c r="E312" s="245" t="s">
        <v>559</v>
      </c>
      <c r="F312" s="246" t="s">
        <v>560</v>
      </c>
      <c r="G312" s="247" t="s">
        <v>166</v>
      </c>
      <c r="H312" s="248">
        <v>31.797999999999998</v>
      </c>
      <c r="I312" s="249"/>
      <c r="J312" s="250">
        <f>ROUND(I312*H312,2)</f>
        <v>0</v>
      </c>
      <c r="K312" s="246" t="s">
        <v>161</v>
      </c>
      <c r="L312" s="251"/>
      <c r="M312" s="252" t="s">
        <v>1</v>
      </c>
      <c r="N312" s="253" t="s">
        <v>44</v>
      </c>
      <c r="O312" s="71"/>
      <c r="P312" s="217">
        <f>O312*H312</f>
        <v>0</v>
      </c>
      <c r="Q312" s="217">
        <v>0.02</v>
      </c>
      <c r="R312" s="217">
        <f>Q312*H312</f>
        <v>0.63595999999999997</v>
      </c>
      <c r="S312" s="217">
        <v>0</v>
      </c>
      <c r="T312" s="21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19" t="s">
        <v>314</v>
      </c>
      <c r="AT312" s="219" t="s">
        <v>350</v>
      </c>
      <c r="AU312" s="219" t="s">
        <v>132</v>
      </c>
      <c r="AY312" s="16" t="s">
        <v>154</v>
      </c>
      <c r="BE312" s="114">
        <f>IF(N312="základní",J312,0)</f>
        <v>0</v>
      </c>
      <c r="BF312" s="114">
        <f>IF(N312="snížená",J312,0)</f>
        <v>0</v>
      </c>
      <c r="BG312" s="114">
        <f>IF(N312="zákl. přenesená",J312,0)</f>
        <v>0</v>
      </c>
      <c r="BH312" s="114">
        <f>IF(N312="sníž. přenesená",J312,0)</f>
        <v>0</v>
      </c>
      <c r="BI312" s="114">
        <f>IF(N312="nulová",J312,0)</f>
        <v>0</v>
      </c>
      <c r="BJ312" s="16" t="s">
        <v>132</v>
      </c>
      <c r="BK312" s="114">
        <f>ROUND(I312*H312,2)</f>
        <v>0</v>
      </c>
      <c r="BL312" s="16" t="s">
        <v>236</v>
      </c>
      <c r="BM312" s="219" t="s">
        <v>561</v>
      </c>
    </row>
    <row r="313" spans="1:65" s="13" customFormat="1" ht="11.25">
      <c r="B313" s="220"/>
      <c r="C313" s="221"/>
      <c r="D313" s="222" t="s">
        <v>168</v>
      </c>
      <c r="E313" s="221"/>
      <c r="F313" s="224" t="s">
        <v>562</v>
      </c>
      <c r="G313" s="221"/>
      <c r="H313" s="225">
        <v>31.797999999999998</v>
      </c>
      <c r="I313" s="226"/>
      <c r="J313" s="221"/>
      <c r="K313" s="221"/>
      <c r="L313" s="227"/>
      <c r="M313" s="228"/>
      <c r="N313" s="229"/>
      <c r="O313" s="229"/>
      <c r="P313" s="229"/>
      <c r="Q313" s="229"/>
      <c r="R313" s="229"/>
      <c r="S313" s="229"/>
      <c r="T313" s="230"/>
      <c r="AT313" s="231" t="s">
        <v>168</v>
      </c>
      <c r="AU313" s="231" t="s">
        <v>132</v>
      </c>
      <c r="AV313" s="13" t="s">
        <v>132</v>
      </c>
      <c r="AW313" s="13" t="s">
        <v>4</v>
      </c>
      <c r="AX313" s="13" t="s">
        <v>86</v>
      </c>
      <c r="AY313" s="231" t="s">
        <v>154</v>
      </c>
    </row>
    <row r="314" spans="1:65" s="2" customFormat="1" ht="24.2" customHeight="1">
      <c r="A314" s="34"/>
      <c r="B314" s="35"/>
      <c r="C314" s="208" t="s">
        <v>563</v>
      </c>
      <c r="D314" s="208" t="s">
        <v>157</v>
      </c>
      <c r="E314" s="209" t="s">
        <v>564</v>
      </c>
      <c r="F314" s="210" t="s">
        <v>565</v>
      </c>
      <c r="G314" s="211" t="s">
        <v>166</v>
      </c>
      <c r="H314" s="212">
        <v>27.65</v>
      </c>
      <c r="I314" s="213"/>
      <c r="J314" s="214">
        <f>ROUND(I314*H314,2)</f>
        <v>0</v>
      </c>
      <c r="K314" s="210" t="s">
        <v>161</v>
      </c>
      <c r="L314" s="37"/>
      <c r="M314" s="215" t="s">
        <v>1</v>
      </c>
      <c r="N314" s="216" t="s">
        <v>44</v>
      </c>
      <c r="O314" s="71"/>
      <c r="P314" s="217">
        <f>O314*H314</f>
        <v>0</v>
      </c>
      <c r="Q314" s="217">
        <v>5.0000000000000002E-5</v>
      </c>
      <c r="R314" s="217">
        <f>Q314*H314</f>
        <v>1.3825E-3</v>
      </c>
      <c r="S314" s="217">
        <v>0</v>
      </c>
      <c r="T314" s="218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219" t="s">
        <v>236</v>
      </c>
      <c r="AT314" s="219" t="s">
        <v>157</v>
      </c>
      <c r="AU314" s="219" t="s">
        <v>132</v>
      </c>
      <c r="AY314" s="16" t="s">
        <v>154</v>
      </c>
      <c r="BE314" s="114">
        <f>IF(N314="základní",J314,0)</f>
        <v>0</v>
      </c>
      <c r="BF314" s="114">
        <f>IF(N314="snížená",J314,0)</f>
        <v>0</v>
      </c>
      <c r="BG314" s="114">
        <f>IF(N314="zákl. přenesená",J314,0)</f>
        <v>0</v>
      </c>
      <c r="BH314" s="114">
        <f>IF(N314="sníž. přenesená",J314,0)</f>
        <v>0</v>
      </c>
      <c r="BI314" s="114">
        <f>IF(N314="nulová",J314,0)</f>
        <v>0</v>
      </c>
      <c r="BJ314" s="16" t="s">
        <v>132</v>
      </c>
      <c r="BK314" s="114">
        <f>ROUND(I314*H314,2)</f>
        <v>0</v>
      </c>
      <c r="BL314" s="16" t="s">
        <v>236</v>
      </c>
      <c r="BM314" s="219" t="s">
        <v>566</v>
      </c>
    </row>
    <row r="315" spans="1:65" s="13" customFormat="1" ht="11.25">
      <c r="B315" s="220"/>
      <c r="C315" s="221"/>
      <c r="D315" s="222" t="s">
        <v>168</v>
      </c>
      <c r="E315" s="223" t="s">
        <v>1</v>
      </c>
      <c r="F315" s="224" t="s">
        <v>549</v>
      </c>
      <c r="G315" s="221"/>
      <c r="H315" s="225">
        <v>27.65</v>
      </c>
      <c r="I315" s="226"/>
      <c r="J315" s="221"/>
      <c r="K315" s="221"/>
      <c r="L315" s="227"/>
      <c r="M315" s="228"/>
      <c r="N315" s="229"/>
      <c r="O315" s="229"/>
      <c r="P315" s="229"/>
      <c r="Q315" s="229"/>
      <c r="R315" s="229"/>
      <c r="S315" s="229"/>
      <c r="T315" s="230"/>
      <c r="AT315" s="231" t="s">
        <v>168</v>
      </c>
      <c r="AU315" s="231" t="s">
        <v>132</v>
      </c>
      <c r="AV315" s="13" t="s">
        <v>132</v>
      </c>
      <c r="AW315" s="13" t="s">
        <v>32</v>
      </c>
      <c r="AX315" s="13" t="s">
        <v>86</v>
      </c>
      <c r="AY315" s="231" t="s">
        <v>154</v>
      </c>
    </row>
    <row r="316" spans="1:65" s="2" customFormat="1" ht="24.2" customHeight="1">
      <c r="A316" s="34"/>
      <c r="B316" s="35"/>
      <c r="C316" s="208" t="s">
        <v>567</v>
      </c>
      <c r="D316" s="208" t="s">
        <v>157</v>
      </c>
      <c r="E316" s="209" t="s">
        <v>568</v>
      </c>
      <c r="F316" s="210" t="s">
        <v>569</v>
      </c>
      <c r="G316" s="211" t="s">
        <v>322</v>
      </c>
      <c r="H316" s="243"/>
      <c r="I316" s="213"/>
      <c r="J316" s="214">
        <f>ROUND(I316*H316,2)</f>
        <v>0</v>
      </c>
      <c r="K316" s="210" t="s">
        <v>161</v>
      </c>
      <c r="L316" s="37"/>
      <c r="M316" s="215" t="s">
        <v>1</v>
      </c>
      <c r="N316" s="216" t="s">
        <v>44</v>
      </c>
      <c r="O316" s="71"/>
      <c r="P316" s="217">
        <f>O316*H316</f>
        <v>0</v>
      </c>
      <c r="Q316" s="217">
        <v>0</v>
      </c>
      <c r="R316" s="217">
        <f>Q316*H316</f>
        <v>0</v>
      </c>
      <c r="S316" s="217">
        <v>0</v>
      </c>
      <c r="T316" s="218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219" t="s">
        <v>236</v>
      </c>
      <c r="AT316" s="219" t="s">
        <v>157</v>
      </c>
      <c r="AU316" s="219" t="s">
        <v>132</v>
      </c>
      <c r="AY316" s="16" t="s">
        <v>154</v>
      </c>
      <c r="BE316" s="114">
        <f>IF(N316="základní",J316,0)</f>
        <v>0</v>
      </c>
      <c r="BF316" s="114">
        <f>IF(N316="snížená",J316,0)</f>
        <v>0</v>
      </c>
      <c r="BG316" s="114">
        <f>IF(N316="zákl. přenesená",J316,0)</f>
        <v>0</v>
      </c>
      <c r="BH316" s="114">
        <f>IF(N316="sníž. přenesená",J316,0)</f>
        <v>0</v>
      </c>
      <c r="BI316" s="114">
        <f>IF(N316="nulová",J316,0)</f>
        <v>0</v>
      </c>
      <c r="BJ316" s="16" t="s">
        <v>132</v>
      </c>
      <c r="BK316" s="114">
        <f>ROUND(I316*H316,2)</f>
        <v>0</v>
      </c>
      <c r="BL316" s="16" t="s">
        <v>236</v>
      </c>
      <c r="BM316" s="219" t="s">
        <v>570</v>
      </c>
    </row>
    <row r="317" spans="1:65" s="2" customFormat="1" ht="21.75" customHeight="1">
      <c r="A317" s="34"/>
      <c r="B317" s="35"/>
      <c r="C317" s="208" t="s">
        <v>571</v>
      </c>
      <c r="D317" s="208" t="s">
        <v>157</v>
      </c>
      <c r="E317" s="209" t="s">
        <v>572</v>
      </c>
      <c r="F317" s="210" t="s">
        <v>573</v>
      </c>
      <c r="G317" s="211" t="s">
        <v>172</v>
      </c>
      <c r="H317" s="212">
        <v>5</v>
      </c>
      <c r="I317" s="213"/>
      <c r="J317" s="214">
        <f>ROUND(I317*H317,2)</f>
        <v>0</v>
      </c>
      <c r="K317" s="210" t="s">
        <v>1</v>
      </c>
      <c r="L317" s="37"/>
      <c r="M317" s="215" t="s">
        <v>1</v>
      </c>
      <c r="N317" s="216" t="s">
        <v>44</v>
      </c>
      <c r="O317" s="71"/>
      <c r="P317" s="217">
        <f>O317*H317</f>
        <v>0</v>
      </c>
      <c r="Q317" s="217">
        <v>5.5000000000000003E-4</v>
      </c>
      <c r="R317" s="217">
        <f>Q317*H317</f>
        <v>2.7500000000000003E-3</v>
      </c>
      <c r="S317" s="217">
        <v>0</v>
      </c>
      <c r="T317" s="218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219" t="s">
        <v>236</v>
      </c>
      <c r="AT317" s="219" t="s">
        <v>157</v>
      </c>
      <c r="AU317" s="219" t="s">
        <v>132</v>
      </c>
      <c r="AY317" s="16" t="s">
        <v>154</v>
      </c>
      <c r="BE317" s="114">
        <f>IF(N317="základní",J317,0)</f>
        <v>0</v>
      </c>
      <c r="BF317" s="114">
        <f>IF(N317="snížená",J317,0)</f>
        <v>0</v>
      </c>
      <c r="BG317" s="114">
        <f>IF(N317="zákl. přenesená",J317,0)</f>
        <v>0</v>
      </c>
      <c r="BH317" s="114">
        <f>IF(N317="sníž. přenesená",J317,0)</f>
        <v>0</v>
      </c>
      <c r="BI317" s="114">
        <f>IF(N317="nulová",J317,0)</f>
        <v>0</v>
      </c>
      <c r="BJ317" s="16" t="s">
        <v>132</v>
      </c>
      <c r="BK317" s="114">
        <f>ROUND(I317*H317,2)</f>
        <v>0</v>
      </c>
      <c r="BL317" s="16" t="s">
        <v>236</v>
      </c>
      <c r="BM317" s="219" t="s">
        <v>574</v>
      </c>
    </row>
    <row r="318" spans="1:65" s="12" customFormat="1" ht="22.9" customHeight="1">
      <c r="B318" s="192"/>
      <c r="C318" s="193"/>
      <c r="D318" s="194" t="s">
        <v>77</v>
      </c>
      <c r="E318" s="206" t="s">
        <v>575</v>
      </c>
      <c r="F318" s="206" t="s">
        <v>576</v>
      </c>
      <c r="G318" s="193"/>
      <c r="H318" s="193"/>
      <c r="I318" s="196"/>
      <c r="J318" s="207">
        <f>BK318</f>
        <v>0</v>
      </c>
      <c r="K318" s="193"/>
      <c r="L318" s="198"/>
      <c r="M318" s="199"/>
      <c r="N318" s="200"/>
      <c r="O318" s="200"/>
      <c r="P318" s="201">
        <f>SUM(P319:P326)</f>
        <v>0</v>
      </c>
      <c r="Q318" s="200"/>
      <c r="R318" s="201">
        <f>SUM(R319:R326)</f>
        <v>2.6000000000000002E-2</v>
      </c>
      <c r="S318" s="200"/>
      <c r="T318" s="202">
        <f>SUM(T319:T326)</f>
        <v>0</v>
      </c>
      <c r="AR318" s="203" t="s">
        <v>132</v>
      </c>
      <c r="AT318" s="204" t="s">
        <v>77</v>
      </c>
      <c r="AU318" s="204" t="s">
        <v>86</v>
      </c>
      <c r="AY318" s="203" t="s">
        <v>154</v>
      </c>
      <c r="BK318" s="205">
        <f>SUM(BK319:BK326)</f>
        <v>0</v>
      </c>
    </row>
    <row r="319" spans="1:65" s="2" customFormat="1" ht="24.2" customHeight="1">
      <c r="A319" s="34"/>
      <c r="B319" s="35"/>
      <c r="C319" s="208" t="s">
        <v>577</v>
      </c>
      <c r="D319" s="208" t="s">
        <v>157</v>
      </c>
      <c r="E319" s="209" t="s">
        <v>578</v>
      </c>
      <c r="F319" s="210" t="s">
        <v>579</v>
      </c>
      <c r="G319" s="211" t="s">
        <v>166</v>
      </c>
      <c r="H319" s="212">
        <v>52</v>
      </c>
      <c r="I319" s="213"/>
      <c r="J319" s="214">
        <f>ROUND(I319*H319,2)</f>
        <v>0</v>
      </c>
      <c r="K319" s="210" t="s">
        <v>161</v>
      </c>
      <c r="L319" s="37"/>
      <c r="M319" s="215" t="s">
        <v>1</v>
      </c>
      <c r="N319" s="216" t="s">
        <v>44</v>
      </c>
      <c r="O319" s="71"/>
      <c r="P319" s="217">
        <f>O319*H319</f>
        <v>0</v>
      </c>
      <c r="Q319" s="217">
        <v>2.1000000000000001E-4</v>
      </c>
      <c r="R319" s="217">
        <f>Q319*H319</f>
        <v>1.0920000000000001E-2</v>
      </c>
      <c r="S319" s="217">
        <v>0</v>
      </c>
      <c r="T319" s="218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219" t="s">
        <v>236</v>
      </c>
      <c r="AT319" s="219" t="s">
        <v>157</v>
      </c>
      <c r="AU319" s="219" t="s">
        <v>132</v>
      </c>
      <c r="AY319" s="16" t="s">
        <v>154</v>
      </c>
      <c r="BE319" s="114">
        <f>IF(N319="základní",J319,0)</f>
        <v>0</v>
      </c>
      <c r="BF319" s="114">
        <f>IF(N319="snížená",J319,0)</f>
        <v>0</v>
      </c>
      <c r="BG319" s="114">
        <f>IF(N319="zákl. přenesená",J319,0)</f>
        <v>0</v>
      </c>
      <c r="BH319" s="114">
        <f>IF(N319="sníž. přenesená",J319,0)</f>
        <v>0</v>
      </c>
      <c r="BI319" s="114">
        <f>IF(N319="nulová",J319,0)</f>
        <v>0</v>
      </c>
      <c r="BJ319" s="16" t="s">
        <v>132</v>
      </c>
      <c r="BK319" s="114">
        <f>ROUND(I319*H319,2)</f>
        <v>0</v>
      </c>
      <c r="BL319" s="16" t="s">
        <v>236</v>
      </c>
      <c r="BM319" s="219" t="s">
        <v>580</v>
      </c>
    </row>
    <row r="320" spans="1:65" s="13" customFormat="1" ht="11.25">
      <c r="B320" s="220"/>
      <c r="C320" s="221"/>
      <c r="D320" s="222" t="s">
        <v>168</v>
      </c>
      <c r="E320" s="223" t="s">
        <v>1</v>
      </c>
      <c r="F320" s="224" t="s">
        <v>482</v>
      </c>
      <c r="G320" s="221"/>
      <c r="H320" s="225">
        <v>7.7</v>
      </c>
      <c r="I320" s="226"/>
      <c r="J320" s="221"/>
      <c r="K320" s="221"/>
      <c r="L320" s="227"/>
      <c r="M320" s="228"/>
      <c r="N320" s="229"/>
      <c r="O320" s="229"/>
      <c r="P320" s="229"/>
      <c r="Q320" s="229"/>
      <c r="R320" s="229"/>
      <c r="S320" s="229"/>
      <c r="T320" s="230"/>
      <c r="AT320" s="231" t="s">
        <v>168</v>
      </c>
      <c r="AU320" s="231" t="s">
        <v>132</v>
      </c>
      <c r="AV320" s="13" t="s">
        <v>132</v>
      </c>
      <c r="AW320" s="13" t="s">
        <v>32</v>
      </c>
      <c r="AX320" s="13" t="s">
        <v>78</v>
      </c>
      <c r="AY320" s="231" t="s">
        <v>154</v>
      </c>
    </row>
    <row r="321" spans="1:65" s="13" customFormat="1" ht="11.25">
      <c r="B321" s="220"/>
      <c r="C321" s="221"/>
      <c r="D321" s="222" t="s">
        <v>168</v>
      </c>
      <c r="E321" s="223" t="s">
        <v>1</v>
      </c>
      <c r="F321" s="224" t="s">
        <v>581</v>
      </c>
      <c r="G321" s="221"/>
      <c r="H321" s="225">
        <v>44.3</v>
      </c>
      <c r="I321" s="226"/>
      <c r="J321" s="221"/>
      <c r="K321" s="221"/>
      <c r="L321" s="227"/>
      <c r="M321" s="228"/>
      <c r="N321" s="229"/>
      <c r="O321" s="229"/>
      <c r="P321" s="229"/>
      <c r="Q321" s="229"/>
      <c r="R321" s="229"/>
      <c r="S321" s="229"/>
      <c r="T321" s="230"/>
      <c r="AT321" s="231" t="s">
        <v>168</v>
      </c>
      <c r="AU321" s="231" t="s">
        <v>132</v>
      </c>
      <c r="AV321" s="13" t="s">
        <v>132</v>
      </c>
      <c r="AW321" s="13" t="s">
        <v>32</v>
      </c>
      <c r="AX321" s="13" t="s">
        <v>78</v>
      </c>
      <c r="AY321" s="231" t="s">
        <v>154</v>
      </c>
    </row>
    <row r="322" spans="1:65" s="14" customFormat="1" ht="11.25">
      <c r="B322" s="232"/>
      <c r="C322" s="233"/>
      <c r="D322" s="222" t="s">
        <v>168</v>
      </c>
      <c r="E322" s="234" t="s">
        <v>1</v>
      </c>
      <c r="F322" s="235" t="s">
        <v>186</v>
      </c>
      <c r="G322" s="233"/>
      <c r="H322" s="236">
        <v>52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168</v>
      </c>
      <c r="AU322" s="242" t="s">
        <v>132</v>
      </c>
      <c r="AV322" s="14" t="s">
        <v>162</v>
      </c>
      <c r="AW322" s="14" t="s">
        <v>32</v>
      </c>
      <c r="AX322" s="14" t="s">
        <v>86</v>
      </c>
      <c r="AY322" s="242" t="s">
        <v>154</v>
      </c>
    </row>
    <row r="323" spans="1:65" s="2" customFormat="1" ht="24.2" customHeight="1">
      <c r="A323" s="34"/>
      <c r="B323" s="35"/>
      <c r="C323" s="208" t="s">
        <v>582</v>
      </c>
      <c r="D323" s="208" t="s">
        <v>157</v>
      </c>
      <c r="E323" s="209" t="s">
        <v>583</v>
      </c>
      <c r="F323" s="210" t="s">
        <v>584</v>
      </c>
      <c r="G323" s="211" t="s">
        <v>166</v>
      </c>
      <c r="H323" s="212">
        <v>52</v>
      </c>
      <c r="I323" s="213"/>
      <c r="J323" s="214">
        <f>ROUND(I323*H323,2)</f>
        <v>0</v>
      </c>
      <c r="K323" s="210" t="s">
        <v>161</v>
      </c>
      <c r="L323" s="37"/>
      <c r="M323" s="215" t="s">
        <v>1</v>
      </c>
      <c r="N323" s="216" t="s">
        <v>44</v>
      </c>
      <c r="O323" s="71"/>
      <c r="P323" s="217">
        <f>O323*H323</f>
        <v>0</v>
      </c>
      <c r="Q323" s="217">
        <v>2.9E-4</v>
      </c>
      <c r="R323" s="217">
        <f>Q323*H323</f>
        <v>1.508E-2</v>
      </c>
      <c r="S323" s="217">
        <v>0</v>
      </c>
      <c r="T323" s="218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219" t="s">
        <v>236</v>
      </c>
      <c r="AT323" s="219" t="s">
        <v>157</v>
      </c>
      <c r="AU323" s="219" t="s">
        <v>132</v>
      </c>
      <c r="AY323" s="16" t="s">
        <v>154</v>
      </c>
      <c r="BE323" s="114">
        <f>IF(N323="základní",J323,0)</f>
        <v>0</v>
      </c>
      <c r="BF323" s="114">
        <f>IF(N323="snížená",J323,0)</f>
        <v>0</v>
      </c>
      <c r="BG323" s="114">
        <f>IF(N323="zákl. přenesená",J323,0)</f>
        <v>0</v>
      </c>
      <c r="BH323" s="114">
        <f>IF(N323="sníž. přenesená",J323,0)</f>
        <v>0</v>
      </c>
      <c r="BI323" s="114">
        <f>IF(N323="nulová",J323,0)</f>
        <v>0</v>
      </c>
      <c r="BJ323" s="16" t="s">
        <v>132</v>
      </c>
      <c r="BK323" s="114">
        <f>ROUND(I323*H323,2)</f>
        <v>0</v>
      </c>
      <c r="BL323" s="16" t="s">
        <v>236</v>
      </c>
      <c r="BM323" s="219" t="s">
        <v>585</v>
      </c>
    </row>
    <row r="324" spans="1:65" s="13" customFormat="1" ht="11.25">
      <c r="B324" s="220"/>
      <c r="C324" s="221"/>
      <c r="D324" s="222" t="s">
        <v>168</v>
      </c>
      <c r="E324" s="223" t="s">
        <v>1</v>
      </c>
      <c r="F324" s="224" t="s">
        <v>482</v>
      </c>
      <c r="G324" s="221"/>
      <c r="H324" s="225">
        <v>7.7</v>
      </c>
      <c r="I324" s="226"/>
      <c r="J324" s="221"/>
      <c r="K324" s="221"/>
      <c r="L324" s="227"/>
      <c r="M324" s="228"/>
      <c r="N324" s="229"/>
      <c r="O324" s="229"/>
      <c r="P324" s="229"/>
      <c r="Q324" s="229"/>
      <c r="R324" s="229"/>
      <c r="S324" s="229"/>
      <c r="T324" s="230"/>
      <c r="AT324" s="231" t="s">
        <v>168</v>
      </c>
      <c r="AU324" s="231" t="s">
        <v>132</v>
      </c>
      <c r="AV324" s="13" t="s">
        <v>132</v>
      </c>
      <c r="AW324" s="13" t="s">
        <v>32</v>
      </c>
      <c r="AX324" s="13" t="s">
        <v>78</v>
      </c>
      <c r="AY324" s="231" t="s">
        <v>154</v>
      </c>
    </row>
    <row r="325" spans="1:65" s="13" customFormat="1" ht="11.25">
      <c r="B325" s="220"/>
      <c r="C325" s="221"/>
      <c r="D325" s="222" t="s">
        <v>168</v>
      </c>
      <c r="E325" s="223" t="s">
        <v>1</v>
      </c>
      <c r="F325" s="224" t="s">
        <v>581</v>
      </c>
      <c r="G325" s="221"/>
      <c r="H325" s="225">
        <v>44.3</v>
      </c>
      <c r="I325" s="226"/>
      <c r="J325" s="221"/>
      <c r="K325" s="221"/>
      <c r="L325" s="227"/>
      <c r="M325" s="228"/>
      <c r="N325" s="229"/>
      <c r="O325" s="229"/>
      <c r="P325" s="229"/>
      <c r="Q325" s="229"/>
      <c r="R325" s="229"/>
      <c r="S325" s="229"/>
      <c r="T325" s="230"/>
      <c r="AT325" s="231" t="s">
        <v>168</v>
      </c>
      <c r="AU325" s="231" t="s">
        <v>132</v>
      </c>
      <c r="AV325" s="13" t="s">
        <v>132</v>
      </c>
      <c r="AW325" s="13" t="s">
        <v>32</v>
      </c>
      <c r="AX325" s="13" t="s">
        <v>78</v>
      </c>
      <c r="AY325" s="231" t="s">
        <v>154</v>
      </c>
    </row>
    <row r="326" spans="1:65" s="14" customFormat="1" ht="11.25">
      <c r="B326" s="232"/>
      <c r="C326" s="233"/>
      <c r="D326" s="222" t="s">
        <v>168</v>
      </c>
      <c r="E326" s="234" t="s">
        <v>1</v>
      </c>
      <c r="F326" s="235" t="s">
        <v>186</v>
      </c>
      <c r="G326" s="233"/>
      <c r="H326" s="236">
        <v>52</v>
      </c>
      <c r="I326" s="237"/>
      <c r="J326" s="233"/>
      <c r="K326" s="233"/>
      <c r="L326" s="238"/>
      <c r="M326" s="239"/>
      <c r="N326" s="240"/>
      <c r="O326" s="240"/>
      <c r="P326" s="240"/>
      <c r="Q326" s="240"/>
      <c r="R326" s="240"/>
      <c r="S326" s="240"/>
      <c r="T326" s="241"/>
      <c r="AT326" s="242" t="s">
        <v>168</v>
      </c>
      <c r="AU326" s="242" t="s">
        <v>132</v>
      </c>
      <c r="AV326" s="14" t="s">
        <v>162</v>
      </c>
      <c r="AW326" s="14" t="s">
        <v>32</v>
      </c>
      <c r="AX326" s="14" t="s">
        <v>86</v>
      </c>
      <c r="AY326" s="242" t="s">
        <v>154</v>
      </c>
    </row>
    <row r="327" spans="1:65" s="12" customFormat="1" ht="25.9" customHeight="1">
      <c r="B327" s="192"/>
      <c r="C327" s="193"/>
      <c r="D327" s="194" t="s">
        <v>77</v>
      </c>
      <c r="E327" s="195" t="s">
        <v>350</v>
      </c>
      <c r="F327" s="195" t="s">
        <v>586</v>
      </c>
      <c r="G327" s="193"/>
      <c r="H327" s="193"/>
      <c r="I327" s="196"/>
      <c r="J327" s="197">
        <f>BK327</f>
        <v>0</v>
      </c>
      <c r="K327" s="193"/>
      <c r="L327" s="198"/>
      <c r="M327" s="199"/>
      <c r="N327" s="200"/>
      <c r="O327" s="200"/>
      <c r="P327" s="201">
        <f>P328</f>
        <v>0</v>
      </c>
      <c r="Q327" s="200"/>
      <c r="R327" s="201">
        <f>R328</f>
        <v>0</v>
      </c>
      <c r="S327" s="200"/>
      <c r="T327" s="202">
        <f>T328</f>
        <v>0</v>
      </c>
      <c r="AR327" s="203" t="s">
        <v>155</v>
      </c>
      <c r="AT327" s="204" t="s">
        <v>77</v>
      </c>
      <c r="AU327" s="204" t="s">
        <v>78</v>
      </c>
      <c r="AY327" s="203" t="s">
        <v>154</v>
      </c>
      <c r="BK327" s="205">
        <f>BK328</f>
        <v>0</v>
      </c>
    </row>
    <row r="328" spans="1:65" s="12" customFormat="1" ht="22.9" customHeight="1">
      <c r="B328" s="192"/>
      <c r="C328" s="193"/>
      <c r="D328" s="194" t="s">
        <v>77</v>
      </c>
      <c r="E328" s="206" t="s">
        <v>587</v>
      </c>
      <c r="F328" s="206" t="s">
        <v>588</v>
      </c>
      <c r="G328" s="193"/>
      <c r="H328" s="193"/>
      <c r="I328" s="196"/>
      <c r="J328" s="207">
        <f>BK328</f>
        <v>0</v>
      </c>
      <c r="K328" s="193"/>
      <c r="L328" s="198"/>
      <c r="M328" s="199"/>
      <c r="N328" s="200"/>
      <c r="O328" s="200"/>
      <c r="P328" s="201">
        <f>P329</f>
        <v>0</v>
      </c>
      <c r="Q328" s="200"/>
      <c r="R328" s="201">
        <f>R329</f>
        <v>0</v>
      </c>
      <c r="S328" s="200"/>
      <c r="T328" s="202">
        <f>T329</f>
        <v>0</v>
      </c>
      <c r="AR328" s="203" t="s">
        <v>155</v>
      </c>
      <c r="AT328" s="204" t="s">
        <v>77</v>
      </c>
      <c r="AU328" s="204" t="s">
        <v>86</v>
      </c>
      <c r="AY328" s="203" t="s">
        <v>154</v>
      </c>
      <c r="BK328" s="205">
        <f>BK329</f>
        <v>0</v>
      </c>
    </row>
    <row r="329" spans="1:65" s="2" customFormat="1" ht="49.15" customHeight="1">
      <c r="A329" s="34"/>
      <c r="B329" s="35"/>
      <c r="C329" s="208" t="s">
        <v>589</v>
      </c>
      <c r="D329" s="208" t="s">
        <v>157</v>
      </c>
      <c r="E329" s="209" t="s">
        <v>590</v>
      </c>
      <c r="F329" s="210" t="s">
        <v>591</v>
      </c>
      <c r="G329" s="211" t="s">
        <v>341</v>
      </c>
      <c r="H329" s="212">
        <v>1</v>
      </c>
      <c r="I329" s="213"/>
      <c r="J329" s="214">
        <f>ROUND(I329*H329,2)</f>
        <v>0</v>
      </c>
      <c r="K329" s="210" t="s">
        <v>1</v>
      </c>
      <c r="L329" s="37"/>
      <c r="M329" s="215" t="s">
        <v>1</v>
      </c>
      <c r="N329" s="216" t="s">
        <v>44</v>
      </c>
      <c r="O329" s="71"/>
      <c r="P329" s="217">
        <f>O329*H329</f>
        <v>0</v>
      </c>
      <c r="Q329" s="217">
        <v>0</v>
      </c>
      <c r="R329" s="217">
        <f>Q329*H329</f>
        <v>0</v>
      </c>
      <c r="S329" s="217">
        <v>0</v>
      </c>
      <c r="T329" s="218">
        <f>S329*H329</f>
        <v>0</v>
      </c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R329" s="219" t="s">
        <v>452</v>
      </c>
      <c r="AT329" s="219" t="s">
        <v>157</v>
      </c>
      <c r="AU329" s="219" t="s">
        <v>132</v>
      </c>
      <c r="AY329" s="16" t="s">
        <v>154</v>
      </c>
      <c r="BE329" s="114">
        <f>IF(N329="základní",J329,0)</f>
        <v>0</v>
      </c>
      <c r="BF329" s="114">
        <f>IF(N329="snížená",J329,0)</f>
        <v>0</v>
      </c>
      <c r="BG329" s="114">
        <f>IF(N329="zákl. přenesená",J329,0)</f>
        <v>0</v>
      </c>
      <c r="BH329" s="114">
        <f>IF(N329="sníž. přenesená",J329,0)</f>
        <v>0</v>
      </c>
      <c r="BI329" s="114">
        <f>IF(N329="nulová",J329,0)</f>
        <v>0</v>
      </c>
      <c r="BJ329" s="16" t="s">
        <v>132</v>
      </c>
      <c r="BK329" s="114">
        <f>ROUND(I329*H329,2)</f>
        <v>0</v>
      </c>
      <c r="BL329" s="16" t="s">
        <v>452</v>
      </c>
      <c r="BM329" s="219" t="s">
        <v>592</v>
      </c>
    </row>
    <row r="330" spans="1:65" s="12" customFormat="1" ht="25.9" customHeight="1">
      <c r="B330" s="192"/>
      <c r="C330" s="193"/>
      <c r="D330" s="194" t="s">
        <v>77</v>
      </c>
      <c r="E330" s="195" t="s">
        <v>593</v>
      </c>
      <c r="F330" s="195" t="s">
        <v>594</v>
      </c>
      <c r="G330" s="193"/>
      <c r="H330" s="193"/>
      <c r="I330" s="196"/>
      <c r="J330" s="197">
        <f>BK330</f>
        <v>0</v>
      </c>
      <c r="K330" s="193"/>
      <c r="L330" s="198"/>
      <c r="M330" s="199"/>
      <c r="N330" s="200"/>
      <c r="O330" s="200"/>
      <c r="P330" s="201">
        <f>SUM(P331:P332)</f>
        <v>0</v>
      </c>
      <c r="Q330" s="200"/>
      <c r="R330" s="201">
        <f>SUM(R331:R332)</f>
        <v>0</v>
      </c>
      <c r="S330" s="200"/>
      <c r="T330" s="202">
        <f>SUM(T331:T332)</f>
        <v>0</v>
      </c>
      <c r="AR330" s="203" t="s">
        <v>180</v>
      </c>
      <c r="AT330" s="204" t="s">
        <v>77</v>
      </c>
      <c r="AU330" s="204" t="s">
        <v>78</v>
      </c>
      <c r="AY330" s="203" t="s">
        <v>154</v>
      </c>
      <c r="BK330" s="205">
        <f>SUM(BK331:BK332)</f>
        <v>0</v>
      </c>
    </row>
    <row r="331" spans="1:65" s="2" customFormat="1" ht="16.5" customHeight="1">
      <c r="A331" s="34"/>
      <c r="B331" s="35"/>
      <c r="C331" s="208" t="s">
        <v>595</v>
      </c>
      <c r="D331" s="208" t="s">
        <v>157</v>
      </c>
      <c r="E331" s="209" t="s">
        <v>596</v>
      </c>
      <c r="F331" s="210" t="s">
        <v>597</v>
      </c>
      <c r="G331" s="211" t="s">
        <v>341</v>
      </c>
      <c r="H331" s="212">
        <v>1</v>
      </c>
      <c r="I331" s="213"/>
      <c r="J331" s="214">
        <f>ROUND(I331*H331,2)</f>
        <v>0</v>
      </c>
      <c r="K331" s="210" t="s">
        <v>1</v>
      </c>
      <c r="L331" s="37"/>
      <c r="M331" s="215" t="s">
        <v>1</v>
      </c>
      <c r="N331" s="216" t="s">
        <v>44</v>
      </c>
      <c r="O331" s="71"/>
      <c r="P331" s="217">
        <f>O331*H331</f>
        <v>0</v>
      </c>
      <c r="Q331" s="217">
        <v>0</v>
      </c>
      <c r="R331" s="217">
        <f>Q331*H331</f>
        <v>0</v>
      </c>
      <c r="S331" s="217">
        <v>0</v>
      </c>
      <c r="T331" s="218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219" t="s">
        <v>598</v>
      </c>
      <c r="AT331" s="219" t="s">
        <v>157</v>
      </c>
      <c r="AU331" s="219" t="s">
        <v>86</v>
      </c>
      <c r="AY331" s="16" t="s">
        <v>154</v>
      </c>
      <c r="BE331" s="114">
        <f>IF(N331="základní",J331,0)</f>
        <v>0</v>
      </c>
      <c r="BF331" s="114">
        <f>IF(N331="snížená",J331,0)</f>
        <v>0</v>
      </c>
      <c r="BG331" s="114">
        <f>IF(N331="zákl. přenesená",J331,0)</f>
        <v>0</v>
      </c>
      <c r="BH331" s="114">
        <f>IF(N331="sníž. přenesená",J331,0)</f>
        <v>0</v>
      </c>
      <c r="BI331" s="114">
        <f>IF(N331="nulová",J331,0)</f>
        <v>0</v>
      </c>
      <c r="BJ331" s="16" t="s">
        <v>132</v>
      </c>
      <c r="BK331" s="114">
        <f>ROUND(I331*H331,2)</f>
        <v>0</v>
      </c>
      <c r="BL331" s="16" t="s">
        <v>598</v>
      </c>
      <c r="BM331" s="219" t="s">
        <v>599</v>
      </c>
    </row>
    <row r="332" spans="1:65" s="2" customFormat="1" ht="87.75">
      <c r="A332" s="34"/>
      <c r="B332" s="35"/>
      <c r="C332" s="36"/>
      <c r="D332" s="222" t="s">
        <v>406</v>
      </c>
      <c r="E332" s="36"/>
      <c r="F332" s="254" t="s">
        <v>600</v>
      </c>
      <c r="G332" s="36"/>
      <c r="H332" s="36"/>
      <c r="I332" s="178"/>
      <c r="J332" s="36"/>
      <c r="K332" s="36"/>
      <c r="L332" s="37"/>
      <c r="M332" s="255"/>
      <c r="N332" s="256"/>
      <c r="O332" s="71"/>
      <c r="P332" s="71"/>
      <c r="Q332" s="71"/>
      <c r="R332" s="71"/>
      <c r="S332" s="71"/>
      <c r="T332" s="72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T332" s="16" t="s">
        <v>406</v>
      </c>
      <c r="AU332" s="16" t="s">
        <v>86</v>
      </c>
    </row>
    <row r="333" spans="1:65" s="12" customFormat="1" ht="25.9" customHeight="1">
      <c r="B333" s="192"/>
      <c r="C333" s="193"/>
      <c r="D333" s="194" t="s">
        <v>77</v>
      </c>
      <c r="E333" s="195" t="s">
        <v>601</v>
      </c>
      <c r="F333" s="195" t="s">
        <v>130</v>
      </c>
      <c r="G333" s="193"/>
      <c r="H333" s="193"/>
      <c r="I333" s="196"/>
      <c r="J333" s="197">
        <f>BK333</f>
        <v>0</v>
      </c>
      <c r="K333" s="193"/>
      <c r="L333" s="198"/>
      <c r="M333" s="199"/>
      <c r="N333" s="200"/>
      <c r="O333" s="200"/>
      <c r="P333" s="201">
        <f>SUM(P334:P337)</f>
        <v>0</v>
      </c>
      <c r="Q333" s="200"/>
      <c r="R333" s="201">
        <f>SUM(R334:R337)</f>
        <v>0</v>
      </c>
      <c r="S333" s="200"/>
      <c r="T333" s="202">
        <f>SUM(T334:T337)</f>
        <v>0</v>
      </c>
      <c r="AR333" s="203" t="s">
        <v>180</v>
      </c>
      <c r="AT333" s="204" t="s">
        <v>77</v>
      </c>
      <c r="AU333" s="204" t="s">
        <v>78</v>
      </c>
      <c r="AY333" s="203" t="s">
        <v>154</v>
      </c>
      <c r="BK333" s="205">
        <f>SUM(BK334:BK337)</f>
        <v>0</v>
      </c>
    </row>
    <row r="334" spans="1:65" s="2" customFormat="1" ht="16.5" customHeight="1">
      <c r="A334" s="34"/>
      <c r="B334" s="35"/>
      <c r="C334" s="208" t="s">
        <v>602</v>
      </c>
      <c r="D334" s="208" t="s">
        <v>157</v>
      </c>
      <c r="E334" s="209" t="s">
        <v>603</v>
      </c>
      <c r="F334" s="210" t="s">
        <v>604</v>
      </c>
      <c r="G334" s="211" t="s">
        <v>341</v>
      </c>
      <c r="H334" s="212">
        <v>1</v>
      </c>
      <c r="I334" s="213"/>
      <c r="J334" s="214">
        <f>ROUND(I334*H334,2)</f>
        <v>0</v>
      </c>
      <c r="K334" s="210" t="s">
        <v>1</v>
      </c>
      <c r="L334" s="37"/>
      <c r="M334" s="215" t="s">
        <v>1</v>
      </c>
      <c r="N334" s="216" t="s">
        <v>44</v>
      </c>
      <c r="O334" s="71"/>
      <c r="P334" s="217">
        <f>O334*H334</f>
        <v>0</v>
      </c>
      <c r="Q334" s="217">
        <v>0</v>
      </c>
      <c r="R334" s="217">
        <f>Q334*H334</f>
        <v>0</v>
      </c>
      <c r="S334" s="217">
        <v>0</v>
      </c>
      <c r="T334" s="218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219" t="s">
        <v>598</v>
      </c>
      <c r="AT334" s="219" t="s">
        <v>157</v>
      </c>
      <c r="AU334" s="219" t="s">
        <v>86</v>
      </c>
      <c r="AY334" s="16" t="s">
        <v>154</v>
      </c>
      <c r="BE334" s="114">
        <f>IF(N334="základní",J334,0)</f>
        <v>0</v>
      </c>
      <c r="BF334" s="114">
        <f>IF(N334="snížená",J334,0)</f>
        <v>0</v>
      </c>
      <c r="BG334" s="114">
        <f>IF(N334="zákl. přenesená",J334,0)</f>
        <v>0</v>
      </c>
      <c r="BH334" s="114">
        <f>IF(N334="sníž. přenesená",J334,0)</f>
        <v>0</v>
      </c>
      <c r="BI334" s="114">
        <f>IF(N334="nulová",J334,0)</f>
        <v>0</v>
      </c>
      <c r="BJ334" s="16" t="s">
        <v>132</v>
      </c>
      <c r="BK334" s="114">
        <f>ROUND(I334*H334,2)</f>
        <v>0</v>
      </c>
      <c r="BL334" s="16" t="s">
        <v>598</v>
      </c>
      <c r="BM334" s="219" t="s">
        <v>605</v>
      </c>
    </row>
    <row r="335" spans="1:65" s="2" customFormat="1" ht="214.5">
      <c r="A335" s="34"/>
      <c r="B335" s="35"/>
      <c r="C335" s="36"/>
      <c r="D335" s="222" t="s">
        <v>406</v>
      </c>
      <c r="E335" s="36"/>
      <c r="F335" s="254" t="s">
        <v>606</v>
      </c>
      <c r="G335" s="36"/>
      <c r="H335" s="36"/>
      <c r="I335" s="178"/>
      <c r="J335" s="36"/>
      <c r="K335" s="36"/>
      <c r="L335" s="37"/>
      <c r="M335" s="255"/>
      <c r="N335" s="256"/>
      <c r="O335" s="71"/>
      <c r="P335" s="71"/>
      <c r="Q335" s="71"/>
      <c r="R335" s="71"/>
      <c r="S335" s="71"/>
      <c r="T335" s="72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T335" s="16" t="s">
        <v>406</v>
      </c>
      <c r="AU335" s="16" t="s">
        <v>86</v>
      </c>
    </row>
    <row r="336" spans="1:65" s="2" customFormat="1" ht="16.5" customHeight="1">
      <c r="A336" s="34"/>
      <c r="B336" s="35"/>
      <c r="C336" s="208" t="s">
        <v>607</v>
      </c>
      <c r="D336" s="208" t="s">
        <v>157</v>
      </c>
      <c r="E336" s="209" t="s">
        <v>608</v>
      </c>
      <c r="F336" s="210" t="s">
        <v>613</v>
      </c>
      <c r="G336" s="211" t="s">
        <v>1</v>
      </c>
      <c r="H336" s="212">
        <v>1</v>
      </c>
      <c r="I336" s="213"/>
      <c r="J336" s="214">
        <f>ROUND(I336*H336,2)</f>
        <v>0</v>
      </c>
      <c r="K336" s="210" t="s">
        <v>1</v>
      </c>
      <c r="L336" s="37"/>
      <c r="M336" s="215" t="s">
        <v>1</v>
      </c>
      <c r="N336" s="216" t="s">
        <v>44</v>
      </c>
      <c r="O336" s="71"/>
      <c r="P336" s="217">
        <f>O336*H336</f>
        <v>0</v>
      </c>
      <c r="Q336" s="217">
        <v>0</v>
      </c>
      <c r="R336" s="217">
        <f>Q336*H336</f>
        <v>0</v>
      </c>
      <c r="S336" s="217">
        <v>0</v>
      </c>
      <c r="T336" s="218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219" t="s">
        <v>598</v>
      </c>
      <c r="AT336" s="219" t="s">
        <v>157</v>
      </c>
      <c r="AU336" s="219" t="s">
        <v>86</v>
      </c>
      <c r="AY336" s="16" t="s">
        <v>154</v>
      </c>
      <c r="BE336" s="114">
        <f>IF(N336="základní",J336,0)</f>
        <v>0</v>
      </c>
      <c r="BF336" s="114">
        <f>IF(N336="snížená",J336,0)</f>
        <v>0</v>
      </c>
      <c r="BG336" s="114">
        <f>IF(N336="zákl. přenesená",J336,0)</f>
        <v>0</v>
      </c>
      <c r="BH336" s="114">
        <f>IF(N336="sníž. přenesená",J336,0)</f>
        <v>0</v>
      </c>
      <c r="BI336" s="114">
        <f>IF(N336="nulová",J336,0)</f>
        <v>0</v>
      </c>
      <c r="BJ336" s="16" t="s">
        <v>132</v>
      </c>
      <c r="BK336" s="114">
        <f>ROUND(I336*H336,2)</f>
        <v>0</v>
      </c>
      <c r="BL336" s="16" t="s">
        <v>598</v>
      </c>
      <c r="BM336" s="219" t="s">
        <v>614</v>
      </c>
    </row>
    <row r="337" spans="1:47" s="2" customFormat="1" ht="29.25">
      <c r="A337" s="34"/>
      <c r="B337" s="35"/>
      <c r="C337" s="36"/>
      <c r="D337" s="222" t="s">
        <v>406</v>
      </c>
      <c r="E337" s="36"/>
      <c r="F337" s="254" t="s">
        <v>611</v>
      </c>
      <c r="G337" s="36"/>
      <c r="H337" s="36"/>
      <c r="I337" s="178"/>
      <c r="J337" s="36"/>
      <c r="K337" s="36"/>
      <c r="L337" s="37"/>
      <c r="M337" s="257"/>
      <c r="N337" s="258"/>
      <c r="O337" s="259"/>
      <c r="P337" s="259"/>
      <c r="Q337" s="259"/>
      <c r="R337" s="259"/>
      <c r="S337" s="259"/>
      <c r="T337" s="260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6" t="s">
        <v>406</v>
      </c>
      <c r="AU337" s="16" t="s">
        <v>86</v>
      </c>
    </row>
    <row r="338" spans="1:47" s="2" customFormat="1" ht="6.95" customHeight="1">
      <c r="A338" s="34"/>
      <c r="B338" s="54"/>
      <c r="C338" s="55"/>
      <c r="D338" s="55"/>
      <c r="E338" s="55"/>
      <c r="F338" s="55"/>
      <c r="G338" s="55"/>
      <c r="H338" s="55"/>
      <c r="I338" s="55"/>
      <c r="J338" s="55"/>
      <c r="K338" s="55"/>
      <c r="L338" s="37"/>
      <c r="M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</row>
  </sheetData>
  <sheetProtection algorithmName="SHA-512" hashValue="DBDyjs2SiimquRCcTFiQk0vcgMmWI0eHvw4BEqC+KFs+JijFB9xK1cp5gA6LV7bZeBzETpggmojtCU9MyLtPOA==" saltValue="oLvI3rvkyz9OMKQ0cfsawam2LtKYfGRdUd/Ek4o650g/toL+yuba2YOuYbz5YNHnyfnBU/M9Lvyy/A2GgG8x1g==" spinCount="100000" sheet="1" objects="1" scenarios="1" formatColumns="0" formatRows="0" autoFilter="0"/>
  <autoFilter ref="C145:K337"/>
  <mergeCells count="14">
    <mergeCell ref="D124:F124"/>
    <mergeCell ref="E136:H136"/>
    <mergeCell ref="E138:H138"/>
    <mergeCell ref="L2:V2"/>
    <mergeCell ref="E87:H87"/>
    <mergeCell ref="D120:F120"/>
    <mergeCell ref="D121:F121"/>
    <mergeCell ref="D122:F122"/>
    <mergeCell ref="D123:F12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001 - Oprava koupelny Pří...</vt:lpstr>
      <vt:lpstr>002 - Oprava koupelny Pří...</vt:lpstr>
      <vt:lpstr>'001 - Oprava koupelny Pří...'!Názvy_tisku</vt:lpstr>
      <vt:lpstr>'002 - Oprava koupelny Pří...'!Názvy_tisku</vt:lpstr>
      <vt:lpstr>'Rekapitulace stavby'!Názvy_tisku</vt:lpstr>
      <vt:lpstr>'001 - Oprava koupelny Pří...'!Oblast_tisku</vt:lpstr>
      <vt:lpstr>'002 - Oprava koupelny Pří...'!Oblast_tisku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BARBORAKYSK8FBE\barborakyskova</dc:creator>
  <cp:lastModifiedBy>Petr Surovka</cp:lastModifiedBy>
  <dcterms:created xsi:type="dcterms:W3CDTF">2022-07-28T04:47:42Z</dcterms:created>
  <dcterms:modified xsi:type="dcterms:W3CDTF">2022-08-17T10:14:32Z</dcterms:modified>
</cp:coreProperties>
</file>