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tr.surovka\Desktop\DOZP oprava koupelen Zelený domov\"/>
    </mc:Choice>
  </mc:AlternateContent>
  <bookViews>
    <workbookView xWindow="0" yWindow="0" windowWidth="21570" windowHeight="8085" activeTab="1"/>
  </bookViews>
  <sheets>
    <sheet name="Rekapitulace stavby" sheetId="1" r:id="rId1"/>
    <sheet name="001 - Oprava koupelny FON..." sheetId="2" r:id="rId2"/>
  </sheets>
  <definedNames>
    <definedName name="_xlnm._FilterDatabase" localSheetId="1" hidden="1">'001 - Oprava koupelny FON...'!$C$144:$K$267</definedName>
    <definedName name="_xlnm.Print_Titles" localSheetId="1">'001 - Oprava koupelny FON...'!$144:$144</definedName>
    <definedName name="_xlnm.Print_Titles" localSheetId="0">'Rekapitulace stavby'!$92:$92</definedName>
    <definedName name="_xlnm.Print_Area" localSheetId="1">'001 - Oprava koupelny FON...'!$C$4:$J$76,'001 - Oprava koupelny FON...'!$C$82:$J$126,'001 - Oprava koupelny FON...'!$C$132:$J$267</definedName>
    <definedName name="_xlnm.Print_Area" localSheetId="0">'Rekapitulace stavby'!$D$4:$AO$76,'Rekapitulace stavby'!$C$82:$AQ$96</definedName>
  </definedNames>
  <calcPr calcId="162913"/>
</workbook>
</file>

<file path=xl/calcChain.xml><?xml version="1.0" encoding="utf-8"?>
<calcChain xmlns="http://schemas.openxmlformats.org/spreadsheetml/2006/main">
  <c r="T265" i="2" l="1"/>
  <c r="J39" i="2"/>
  <c r="J38" i="2"/>
  <c r="AY95" i="1" s="1"/>
  <c r="J37" i="2"/>
  <c r="AX95" i="1" s="1"/>
  <c r="BI266" i="2"/>
  <c r="BH266" i="2"/>
  <c r="BG266" i="2"/>
  <c r="BE266" i="2"/>
  <c r="T266" i="2"/>
  <c r="R266" i="2"/>
  <c r="R265" i="2" s="1"/>
  <c r="P266" i="2"/>
  <c r="P265" i="2"/>
  <c r="BI264" i="2"/>
  <c r="BH264" i="2"/>
  <c r="BG264" i="2"/>
  <c r="BE264" i="2"/>
  <c r="T264" i="2"/>
  <c r="T263" i="2"/>
  <c r="R264" i="2"/>
  <c r="R263" i="2" s="1"/>
  <c r="P264" i="2"/>
  <c r="P263" i="2" s="1"/>
  <c r="BI262" i="2"/>
  <c r="BH262" i="2"/>
  <c r="BG262" i="2"/>
  <c r="BE262" i="2"/>
  <c r="T262" i="2"/>
  <c r="T261" i="2" s="1"/>
  <c r="T260" i="2" s="1"/>
  <c r="R262" i="2"/>
  <c r="R261" i="2" s="1"/>
  <c r="P262" i="2"/>
  <c r="P261" i="2" s="1"/>
  <c r="BI259" i="2"/>
  <c r="BH259" i="2"/>
  <c r="BG259" i="2"/>
  <c r="BE259" i="2"/>
  <c r="T259" i="2"/>
  <c r="R259" i="2"/>
  <c r="P259" i="2"/>
  <c r="BI257" i="2"/>
  <c r="BH257" i="2"/>
  <c r="BG257" i="2"/>
  <c r="BE257" i="2"/>
  <c r="T257" i="2"/>
  <c r="R257" i="2"/>
  <c r="P257" i="2"/>
  <c r="BI255" i="2"/>
  <c r="BH255" i="2"/>
  <c r="BG255" i="2"/>
  <c r="BE255" i="2"/>
  <c r="T255" i="2"/>
  <c r="T254" i="2" s="1"/>
  <c r="R255" i="2"/>
  <c r="R254" i="2" s="1"/>
  <c r="P255" i="2"/>
  <c r="P254" i="2"/>
  <c r="BI253" i="2"/>
  <c r="BH253" i="2"/>
  <c r="BG253" i="2"/>
  <c r="BE253" i="2"/>
  <c r="T253" i="2"/>
  <c r="R253" i="2"/>
  <c r="P253" i="2"/>
  <c r="BI252" i="2"/>
  <c r="BH252" i="2"/>
  <c r="BG252" i="2"/>
  <c r="BE252" i="2"/>
  <c r="T252" i="2"/>
  <c r="R252" i="2"/>
  <c r="P252" i="2"/>
  <c r="BI251" i="2"/>
  <c r="BH251" i="2"/>
  <c r="BG251" i="2"/>
  <c r="BE251" i="2"/>
  <c r="T251" i="2"/>
  <c r="R251" i="2"/>
  <c r="P251" i="2"/>
  <c r="BI249" i="2"/>
  <c r="BH249" i="2"/>
  <c r="BG249" i="2"/>
  <c r="BE249" i="2"/>
  <c r="T249" i="2"/>
  <c r="R249" i="2"/>
  <c r="P249" i="2"/>
  <c r="BI247" i="2"/>
  <c r="BH247" i="2"/>
  <c r="BG247" i="2"/>
  <c r="BE247" i="2"/>
  <c r="T247" i="2"/>
  <c r="R247" i="2"/>
  <c r="P247" i="2"/>
  <c r="BI245" i="2"/>
  <c r="BH245" i="2"/>
  <c r="BG245" i="2"/>
  <c r="BE245" i="2"/>
  <c r="T245" i="2"/>
  <c r="R245" i="2"/>
  <c r="P245" i="2"/>
  <c r="BI243" i="2"/>
  <c r="BH243" i="2"/>
  <c r="BG243" i="2"/>
  <c r="BE243" i="2"/>
  <c r="T243" i="2"/>
  <c r="R243" i="2"/>
  <c r="P243" i="2"/>
  <c r="BI241" i="2"/>
  <c r="BH241" i="2"/>
  <c r="BG241" i="2"/>
  <c r="BE241" i="2"/>
  <c r="T241" i="2"/>
  <c r="R241" i="2"/>
  <c r="P241" i="2"/>
  <c r="BI239" i="2"/>
  <c r="BH239" i="2"/>
  <c r="BG239" i="2"/>
  <c r="BE239" i="2"/>
  <c r="T239" i="2"/>
  <c r="R239" i="2"/>
  <c r="P239" i="2"/>
  <c r="BI237" i="2"/>
  <c r="BH237" i="2"/>
  <c r="BG237" i="2"/>
  <c r="BE237" i="2"/>
  <c r="T237" i="2"/>
  <c r="R237" i="2"/>
  <c r="P237" i="2"/>
  <c r="BI235" i="2"/>
  <c r="BH235" i="2"/>
  <c r="BG235" i="2"/>
  <c r="BE235" i="2"/>
  <c r="T235" i="2"/>
  <c r="R235" i="2"/>
  <c r="P235" i="2"/>
  <c r="BI232" i="2"/>
  <c r="BH232" i="2"/>
  <c r="BG232" i="2"/>
  <c r="BE232" i="2"/>
  <c r="T232" i="2"/>
  <c r="R232" i="2"/>
  <c r="P232" i="2"/>
  <c r="BI230" i="2"/>
  <c r="BH230" i="2"/>
  <c r="BG230" i="2"/>
  <c r="BE230" i="2"/>
  <c r="T230" i="2"/>
  <c r="R230" i="2"/>
  <c r="P230" i="2"/>
  <c r="BI228" i="2"/>
  <c r="BH228" i="2"/>
  <c r="BG228" i="2"/>
  <c r="BE228" i="2"/>
  <c r="T228" i="2"/>
  <c r="R228" i="2"/>
  <c r="P228" i="2"/>
  <c r="BI226" i="2"/>
  <c r="BH226" i="2"/>
  <c r="BG226" i="2"/>
  <c r="BE226" i="2"/>
  <c r="T226" i="2"/>
  <c r="R226" i="2"/>
  <c r="P226" i="2"/>
  <c r="BI224" i="2"/>
  <c r="BH224" i="2"/>
  <c r="BG224" i="2"/>
  <c r="BE224" i="2"/>
  <c r="T224" i="2"/>
  <c r="T223" i="2"/>
  <c r="R224" i="2"/>
  <c r="R223" i="2" s="1"/>
  <c r="P224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7" i="2"/>
  <c r="BH217" i="2"/>
  <c r="BG217" i="2"/>
  <c r="BE217" i="2"/>
  <c r="T217" i="2"/>
  <c r="R217" i="2"/>
  <c r="P217" i="2"/>
  <c r="BI216" i="2"/>
  <c r="BH216" i="2"/>
  <c r="BG216" i="2"/>
  <c r="BE216" i="2"/>
  <c r="T216" i="2"/>
  <c r="R216" i="2"/>
  <c r="P216" i="2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2" i="2"/>
  <c r="BH212" i="2"/>
  <c r="BG212" i="2"/>
  <c r="BE212" i="2"/>
  <c r="T212" i="2"/>
  <c r="R212" i="2"/>
  <c r="P212" i="2"/>
  <c r="BI210" i="2"/>
  <c r="BH210" i="2"/>
  <c r="BG210" i="2"/>
  <c r="BE210" i="2"/>
  <c r="T210" i="2"/>
  <c r="R210" i="2"/>
  <c r="P210" i="2"/>
  <c r="BI208" i="2"/>
  <c r="BH208" i="2"/>
  <c r="BG208" i="2"/>
  <c r="BE208" i="2"/>
  <c r="T208" i="2"/>
  <c r="R208" i="2"/>
  <c r="P208" i="2"/>
  <c r="BI206" i="2"/>
  <c r="BH206" i="2"/>
  <c r="BG206" i="2"/>
  <c r="BE206" i="2"/>
  <c r="T206" i="2"/>
  <c r="R206" i="2"/>
  <c r="P206" i="2"/>
  <c r="BI204" i="2"/>
  <c r="BH204" i="2"/>
  <c r="BG204" i="2"/>
  <c r="BE204" i="2"/>
  <c r="T204" i="2"/>
  <c r="R204" i="2"/>
  <c r="P204" i="2"/>
  <c r="BI202" i="2"/>
  <c r="BH202" i="2"/>
  <c r="BG202" i="2"/>
  <c r="BE202" i="2"/>
  <c r="T202" i="2"/>
  <c r="R202" i="2"/>
  <c r="P202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1" i="2"/>
  <c r="BH181" i="2"/>
  <c r="BG181" i="2"/>
  <c r="BE181" i="2"/>
  <c r="T181" i="2"/>
  <c r="T180" i="2"/>
  <c r="R181" i="2"/>
  <c r="R180" i="2" s="1"/>
  <c r="P181" i="2"/>
  <c r="P180" i="2" s="1"/>
  <c r="BI179" i="2"/>
  <c r="BH179" i="2"/>
  <c r="BG179" i="2"/>
  <c r="BE179" i="2"/>
  <c r="T179" i="2"/>
  <c r="R179" i="2"/>
  <c r="P179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1" i="2"/>
  <c r="BH171" i="2"/>
  <c r="BG171" i="2"/>
  <c r="BE171" i="2"/>
  <c r="T171" i="2"/>
  <c r="R171" i="2"/>
  <c r="P171" i="2"/>
  <c r="BI169" i="2"/>
  <c r="BH169" i="2"/>
  <c r="BG169" i="2"/>
  <c r="BE169" i="2"/>
  <c r="T169" i="2"/>
  <c r="R169" i="2"/>
  <c r="P169" i="2"/>
  <c r="BI167" i="2"/>
  <c r="BH167" i="2"/>
  <c r="BG167" i="2"/>
  <c r="BE167" i="2"/>
  <c r="T167" i="2"/>
  <c r="R167" i="2"/>
  <c r="P167" i="2"/>
  <c r="BI165" i="2"/>
  <c r="BH165" i="2"/>
  <c r="BG165" i="2"/>
  <c r="BE165" i="2"/>
  <c r="T165" i="2"/>
  <c r="R165" i="2"/>
  <c r="P165" i="2"/>
  <c r="BI163" i="2"/>
  <c r="BH163" i="2"/>
  <c r="BG163" i="2"/>
  <c r="BE163" i="2"/>
  <c r="T163" i="2"/>
  <c r="R163" i="2"/>
  <c r="P163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6" i="2"/>
  <c r="BH156" i="2"/>
  <c r="BG156" i="2"/>
  <c r="BE156" i="2"/>
  <c r="T156" i="2"/>
  <c r="R156" i="2"/>
  <c r="P156" i="2"/>
  <c r="BI154" i="2"/>
  <c r="BH154" i="2"/>
  <c r="BG154" i="2"/>
  <c r="BE154" i="2"/>
  <c r="T154" i="2"/>
  <c r="R154" i="2"/>
  <c r="P154" i="2"/>
  <c r="BI152" i="2"/>
  <c r="BH152" i="2"/>
  <c r="BG152" i="2"/>
  <c r="BE152" i="2"/>
  <c r="T152" i="2"/>
  <c r="R152" i="2"/>
  <c r="P152" i="2"/>
  <c r="BI150" i="2"/>
  <c r="BH150" i="2"/>
  <c r="BG150" i="2"/>
  <c r="BE150" i="2"/>
  <c r="T150" i="2"/>
  <c r="R150" i="2"/>
  <c r="P150" i="2"/>
  <c r="BI148" i="2"/>
  <c r="BH148" i="2"/>
  <c r="BG148" i="2"/>
  <c r="BE148" i="2"/>
  <c r="T148" i="2"/>
  <c r="R148" i="2"/>
  <c r="P148" i="2"/>
  <c r="J142" i="2"/>
  <c r="J141" i="2"/>
  <c r="F141" i="2"/>
  <c r="F139" i="2"/>
  <c r="E137" i="2"/>
  <c r="BI124" i="2"/>
  <c r="BH124" i="2"/>
  <c r="BG124" i="2"/>
  <c r="BE124" i="2"/>
  <c r="BI123" i="2"/>
  <c r="BH123" i="2"/>
  <c r="BG123" i="2"/>
  <c r="BF123" i="2"/>
  <c r="BE123" i="2"/>
  <c r="BI122" i="2"/>
  <c r="BH122" i="2"/>
  <c r="BG122" i="2"/>
  <c r="BF122" i="2"/>
  <c r="BE122" i="2"/>
  <c r="BI121" i="2"/>
  <c r="BH121" i="2"/>
  <c r="BG121" i="2"/>
  <c r="BF121" i="2"/>
  <c r="BE121" i="2"/>
  <c r="BI120" i="2"/>
  <c r="BH120" i="2"/>
  <c r="BG120" i="2"/>
  <c r="BF120" i="2"/>
  <c r="BE120" i="2"/>
  <c r="BI119" i="2"/>
  <c r="BH119" i="2"/>
  <c r="BG119" i="2"/>
  <c r="BF119" i="2"/>
  <c r="BE119" i="2"/>
  <c r="J92" i="2"/>
  <c r="J91" i="2"/>
  <c r="F91" i="2"/>
  <c r="F89" i="2"/>
  <c r="E87" i="2"/>
  <c r="J18" i="2"/>
  <c r="E18" i="2"/>
  <c r="F142" i="2" s="1"/>
  <c r="J17" i="2"/>
  <c r="J12" i="2"/>
  <c r="J139" i="2" s="1"/>
  <c r="E7" i="2"/>
  <c r="E135" i="2" s="1"/>
  <c r="L90" i="1"/>
  <c r="AM90" i="1"/>
  <c r="AM89" i="1"/>
  <c r="L89" i="1"/>
  <c r="AM87" i="1"/>
  <c r="L87" i="1"/>
  <c r="L85" i="1"/>
  <c r="L84" i="1"/>
  <c r="J262" i="2"/>
  <c r="BK255" i="2"/>
  <c r="J253" i="2"/>
  <c r="J252" i="2"/>
  <c r="J247" i="2"/>
  <c r="J243" i="2"/>
  <c r="J239" i="2"/>
  <c r="BK235" i="2"/>
  <c r="BK232" i="2"/>
  <c r="J226" i="2"/>
  <c r="J221" i="2"/>
  <c r="J217" i="2"/>
  <c r="BK214" i="2"/>
  <c r="J208" i="2"/>
  <c r="J202" i="2"/>
  <c r="J198" i="2"/>
  <c r="J196" i="2"/>
  <c r="BK193" i="2"/>
  <c r="J191" i="2"/>
  <c r="J186" i="2"/>
  <c r="BK181" i="2"/>
  <c r="BK176" i="2"/>
  <c r="BK171" i="2"/>
  <c r="BK167" i="2"/>
  <c r="J161" i="2"/>
  <c r="J156" i="2"/>
  <c r="J148" i="2"/>
  <c r="BK245" i="2"/>
  <c r="BK226" i="2"/>
  <c r="BK221" i="2"/>
  <c r="BK217" i="2"/>
  <c r="BK215" i="2"/>
  <c r="BK210" i="2"/>
  <c r="BK204" i="2"/>
  <c r="BK200" i="2"/>
  <c r="BK197" i="2"/>
  <c r="BK195" i="2"/>
  <c r="J193" i="2"/>
  <c r="BK189" i="2"/>
  <c r="J185" i="2"/>
  <c r="BK177" i="2"/>
  <c r="J174" i="2"/>
  <c r="BK169" i="2"/>
  <c r="J163" i="2"/>
  <c r="BK154" i="2"/>
  <c r="BK150" i="2"/>
  <c r="AS94" i="1"/>
  <c r="J266" i="2"/>
  <c r="J264" i="2"/>
  <c r="BK259" i="2"/>
  <c r="BK257" i="2"/>
  <c r="BK253" i="2"/>
  <c r="BK251" i="2"/>
  <c r="J249" i="2"/>
  <c r="BK243" i="2"/>
  <c r="J241" i="2"/>
  <c r="BK237" i="2"/>
  <c r="J235" i="2"/>
  <c r="J228" i="2"/>
  <c r="J224" i="2"/>
  <c r="J220" i="2"/>
  <c r="J216" i="2"/>
  <c r="BK212" i="2"/>
  <c r="J206" i="2"/>
  <c r="J200" i="2"/>
  <c r="J197" i="2"/>
  <c r="J195" i="2"/>
  <c r="BK192" i="2"/>
  <c r="J189" i="2"/>
  <c r="BK185" i="2"/>
  <c r="J177" i="2"/>
  <c r="J173" i="2"/>
  <c r="J165" i="2"/>
  <c r="BK160" i="2"/>
  <c r="BK152" i="2"/>
  <c r="BK249" i="2"/>
  <c r="J232" i="2"/>
  <c r="BK228" i="2"/>
  <c r="BK222" i="2"/>
  <c r="BK220" i="2"/>
  <c r="BK216" i="2"/>
  <c r="J212" i="2"/>
  <c r="BK206" i="2"/>
  <c r="BK202" i="2"/>
  <c r="BK198" i="2"/>
  <c r="J194" i="2"/>
  <c r="BK191" i="2"/>
  <c r="BK186" i="2"/>
  <c r="J181" i="2"/>
  <c r="J176" i="2"/>
  <c r="J171" i="2"/>
  <c r="J167" i="2"/>
  <c r="BK161" i="2"/>
  <c r="J152" i="2"/>
  <c r="BK266" i="2"/>
  <c r="BK264" i="2"/>
  <c r="BK262" i="2"/>
  <c r="J259" i="2"/>
  <c r="J257" i="2"/>
  <c r="J255" i="2"/>
  <c r="BK252" i="2"/>
  <c r="J251" i="2"/>
  <c r="J245" i="2"/>
  <c r="BK241" i="2"/>
  <c r="BK239" i="2"/>
  <c r="J237" i="2"/>
  <c r="BK230" i="2"/>
  <c r="J222" i="2"/>
  <c r="J219" i="2"/>
  <c r="J215" i="2"/>
  <c r="J210" i="2"/>
  <c r="J204" i="2"/>
  <c r="J199" i="2"/>
  <c r="BK194" i="2"/>
  <c r="BK190" i="2"/>
  <c r="BK188" i="2"/>
  <c r="J184" i="2"/>
  <c r="J179" i="2"/>
  <c r="BK174" i="2"/>
  <c r="J169" i="2"/>
  <c r="BK163" i="2"/>
  <c r="J154" i="2"/>
  <c r="J150" i="2"/>
  <c r="BK247" i="2"/>
  <c r="J230" i="2"/>
  <c r="BK224" i="2"/>
  <c r="BK219" i="2"/>
  <c r="J214" i="2"/>
  <c r="BK208" i="2"/>
  <c r="BK199" i="2"/>
  <c r="BK196" i="2"/>
  <c r="J192" i="2"/>
  <c r="J190" i="2"/>
  <c r="J188" i="2"/>
  <c r="BK184" i="2"/>
  <c r="BK179" i="2"/>
  <c r="BK173" i="2"/>
  <c r="BK165" i="2"/>
  <c r="J160" i="2"/>
  <c r="BK156" i="2"/>
  <c r="BK148" i="2"/>
  <c r="P260" i="2" l="1"/>
  <c r="R260" i="2"/>
  <c r="BK147" i="2"/>
  <c r="J147" i="2"/>
  <c r="J98" i="2" s="1"/>
  <c r="P147" i="2"/>
  <c r="BK159" i="2"/>
  <c r="J159" i="2" s="1"/>
  <c r="J99" i="2" s="1"/>
  <c r="R159" i="2"/>
  <c r="BK172" i="2"/>
  <c r="J172" i="2" s="1"/>
  <c r="J100" i="2" s="1"/>
  <c r="P172" i="2"/>
  <c r="T172" i="2"/>
  <c r="BK183" i="2"/>
  <c r="R183" i="2"/>
  <c r="BK187" i="2"/>
  <c r="J187" i="2"/>
  <c r="J104" i="2" s="1"/>
  <c r="R187" i="2"/>
  <c r="BK213" i="2"/>
  <c r="J213" i="2"/>
  <c r="J105" i="2" s="1"/>
  <c r="R213" i="2"/>
  <c r="BK218" i="2"/>
  <c r="J218" i="2"/>
  <c r="J106" i="2" s="1"/>
  <c r="R218" i="2"/>
  <c r="R225" i="2"/>
  <c r="R240" i="2"/>
  <c r="R147" i="2"/>
  <c r="T147" i="2"/>
  <c r="P159" i="2"/>
  <c r="T159" i="2"/>
  <c r="R172" i="2"/>
  <c r="P183" i="2"/>
  <c r="T183" i="2"/>
  <c r="P187" i="2"/>
  <c r="T187" i="2"/>
  <c r="P213" i="2"/>
  <c r="T213" i="2"/>
  <c r="P218" i="2"/>
  <c r="T218" i="2"/>
  <c r="BK225" i="2"/>
  <c r="J225" i="2"/>
  <c r="J108" i="2"/>
  <c r="T225" i="2"/>
  <c r="P240" i="2"/>
  <c r="BK256" i="2"/>
  <c r="J256" i="2"/>
  <c r="J111" i="2"/>
  <c r="P256" i="2"/>
  <c r="T256" i="2"/>
  <c r="P225" i="2"/>
  <c r="BK240" i="2"/>
  <c r="J240" i="2"/>
  <c r="J109" i="2"/>
  <c r="T240" i="2"/>
  <c r="R256" i="2"/>
  <c r="BK180" i="2"/>
  <c r="J180" i="2"/>
  <c r="J101" i="2"/>
  <c r="BK223" i="2"/>
  <c r="J223" i="2" s="1"/>
  <c r="J107" i="2" s="1"/>
  <c r="BK265" i="2"/>
  <c r="J265" i="2" s="1"/>
  <c r="J115" i="2" s="1"/>
  <c r="BK254" i="2"/>
  <c r="J254" i="2"/>
  <c r="J110" i="2" s="1"/>
  <c r="BK261" i="2"/>
  <c r="J261" i="2"/>
  <c r="J113" i="2"/>
  <c r="BK263" i="2"/>
  <c r="J263" i="2" s="1"/>
  <c r="J114" i="2" s="1"/>
  <c r="J89" i="2"/>
  <c r="BF152" i="2"/>
  <c r="BF156" i="2"/>
  <c r="BF163" i="2"/>
  <c r="BF165" i="2"/>
  <c r="BF169" i="2"/>
  <c r="BF173" i="2"/>
  <c r="BF174" i="2"/>
  <c r="BF177" i="2"/>
  <c r="BF184" i="2"/>
  <c r="BF188" i="2"/>
  <c r="BF189" i="2"/>
  <c r="BF192" i="2"/>
  <c r="BF193" i="2"/>
  <c r="BF204" i="2"/>
  <c r="BF210" i="2"/>
  <c r="BF215" i="2"/>
  <c r="BF222" i="2"/>
  <c r="BF224" i="2"/>
  <c r="BF228" i="2"/>
  <c r="BF232" i="2"/>
  <c r="BF264" i="2"/>
  <c r="BF266" i="2"/>
  <c r="E85" i="2"/>
  <c r="F92" i="2"/>
  <c r="BF148" i="2"/>
  <c r="BF150" i="2"/>
  <c r="BF154" i="2"/>
  <c r="BF160" i="2"/>
  <c r="BF161" i="2"/>
  <c r="BF167" i="2"/>
  <c r="BF171" i="2"/>
  <c r="BF176" i="2"/>
  <c r="BF179" i="2"/>
  <c r="BF181" i="2"/>
  <c r="BF185" i="2"/>
  <c r="BF186" i="2"/>
  <c r="BF190" i="2"/>
  <c r="BF191" i="2"/>
  <c r="BF194" i="2"/>
  <c r="BF195" i="2"/>
  <c r="BF196" i="2"/>
  <c r="BF197" i="2"/>
  <c r="BF198" i="2"/>
  <c r="BF199" i="2"/>
  <c r="BF200" i="2"/>
  <c r="BF202" i="2"/>
  <c r="BF206" i="2"/>
  <c r="BF208" i="2"/>
  <c r="BF212" i="2"/>
  <c r="BF214" i="2"/>
  <c r="BF216" i="2"/>
  <c r="BF217" i="2"/>
  <c r="BF219" i="2"/>
  <c r="BF220" i="2"/>
  <c r="BF221" i="2"/>
  <c r="BF226" i="2"/>
  <c r="BF230" i="2"/>
  <c r="BF235" i="2"/>
  <c r="BF237" i="2"/>
  <c r="BF239" i="2"/>
  <c r="BF241" i="2"/>
  <c r="BF243" i="2"/>
  <c r="BF245" i="2"/>
  <c r="BF247" i="2"/>
  <c r="BF249" i="2"/>
  <c r="BF251" i="2"/>
  <c r="BF252" i="2"/>
  <c r="BF253" i="2"/>
  <c r="BF255" i="2"/>
  <c r="BF257" i="2"/>
  <c r="BF259" i="2"/>
  <c r="BF262" i="2"/>
  <c r="F39" i="2"/>
  <c r="BD95" i="1"/>
  <c r="BD94" i="1"/>
  <c r="W33" i="1"/>
  <c r="J35" i="2"/>
  <c r="AV95" i="1" s="1"/>
  <c r="F38" i="2"/>
  <c r="BC95" i="1" s="1"/>
  <c r="BC94" i="1" s="1"/>
  <c r="W32" i="1" s="1"/>
  <c r="F35" i="2"/>
  <c r="AZ95" i="1" s="1"/>
  <c r="AZ94" i="1" s="1"/>
  <c r="W29" i="1" s="1"/>
  <c r="F37" i="2"/>
  <c r="BB95" i="1"/>
  <c r="BB94" i="1" s="1"/>
  <c r="W31" i="1" s="1"/>
  <c r="R146" i="2" l="1"/>
  <c r="BK182" i="2"/>
  <c r="J182" i="2"/>
  <c r="J102" i="2"/>
  <c r="T182" i="2"/>
  <c r="P182" i="2"/>
  <c r="T146" i="2"/>
  <c r="T145" i="2" s="1"/>
  <c r="R182" i="2"/>
  <c r="P146" i="2"/>
  <c r="P145" i="2"/>
  <c r="AU95" i="1" s="1"/>
  <c r="AU94" i="1" s="1"/>
  <c r="J183" i="2"/>
  <c r="J103" i="2"/>
  <c r="BK146" i="2"/>
  <c r="J146" i="2" s="1"/>
  <c r="J97" i="2" s="1"/>
  <c r="BK260" i="2"/>
  <c r="J260" i="2"/>
  <c r="J112" i="2"/>
  <c r="AY94" i="1"/>
  <c r="AV94" i="1"/>
  <c r="AK29" i="1" s="1"/>
  <c r="AX94" i="1"/>
  <c r="R145" i="2" l="1"/>
  <c r="BK145" i="2"/>
  <c r="J145" i="2"/>
  <c r="J96" i="2"/>
  <c r="J30" i="2"/>
  <c r="J124" i="2"/>
  <c r="J118" i="2" s="1"/>
  <c r="J31" i="2" s="1"/>
  <c r="J32" i="2" s="1"/>
  <c r="AG95" i="1" s="1"/>
  <c r="AG94" i="1" s="1"/>
  <c r="AK26" i="1" s="1"/>
  <c r="BF124" i="2" l="1"/>
  <c r="J36" i="2" s="1"/>
  <c r="AW95" i="1" s="1"/>
  <c r="AT95" i="1" s="1"/>
  <c r="AN95" i="1" s="1"/>
  <c r="J126" i="2"/>
  <c r="J41" i="2" l="1"/>
  <c r="F36" i="2"/>
  <c r="BA95" i="1" s="1"/>
  <c r="BA94" i="1" s="1"/>
  <c r="W30" i="1" s="1"/>
  <c r="AW94" i="1" l="1"/>
  <c r="AK30" i="1" s="1"/>
  <c r="AK35" i="1" s="1"/>
  <c r="AT94" i="1" l="1"/>
  <c r="AN94" i="1" s="1"/>
</calcChain>
</file>

<file path=xl/sharedStrings.xml><?xml version="1.0" encoding="utf-8"?>
<sst xmlns="http://schemas.openxmlformats.org/spreadsheetml/2006/main" count="1655" uniqueCount="481">
  <si>
    <t>Export Komplet</t>
  </si>
  <si>
    <t/>
  </si>
  <si>
    <t>2.0</t>
  </si>
  <si>
    <t>ZAMOK</t>
  </si>
  <si>
    <t>False</t>
  </si>
  <si>
    <t>{5de11e90-43b0-4d7d-8d04-63316b9d9cdc}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</si>
  <si>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</si>
  <si>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</si>
  <si>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</si>
  <si>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</si>
  <si>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</si>
  <si>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</si>
  <si>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</si>
  <si>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</si>
  <si>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20221608001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</si>
  <si>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</si>
  <si>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</si>
  <si>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koupelny - FONTÁNA Hlučín</t>
  </si>
  <si>
    <t>KSO:</t>
  </si>
  <si>
    <t>CC-CZ:</t>
  </si>
  <si>
    <t>Místo:</t>
  </si>
  <si>
    <t>Hlučín</t>
  </si>
  <si>
    <t>Datum:</t>
  </si>
  <si>
    <t>11. 8. 2022</t>
  </si>
  <si>
    <t>Zadavatel:</t>
  </si>
  <si>
    <t>IČ:</t>
  </si>
  <si>
    <t>FONTÁNA p.o.</t>
  </si>
  <si>
    <t>DIČ:</t>
  </si>
  <si>
    <t>Uchazeč:</t>
  </si>
  <si>
    <t>Vyplň údaj</t>
  </si>
  <si>
    <t>Projektant:</t>
  </si>
  <si>
    <t>ATRIS s.r.o.</t>
  </si>
  <si>
    <t>True</t>
  </si>
  <si>
    <t>Zpracovatel:</t>
  </si>
  <si>
    <t>Barbora Kyšková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</si>
  <si>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</si>
  <si>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</si>
  <si>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</si>
  <si>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</si>
  <si>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</si>
  <si>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</si>
  <si>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</si>
  <si>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</si>
  <si>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</si>
  <si>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</si>
  <si>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</si>
  <si>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</si>
  <si>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</si>
  <si>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</si>
  <si>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</si>
  <si>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</si>
  <si>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</si>
  <si>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</si>
  <si>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</si>
  <si>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</si>
  <si>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</si>
  <si>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</si>
  <si>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</si>
  <si>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</si>
  <si>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</si>
  <si>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</si>
  <si>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</si>
  <si>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</si>
  <si>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</si>
  <si>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</si>
  <si>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</si>
  <si>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</si>
  <si>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</si>
  <si>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</si>
  <si>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</si>
  <si>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</si>
  <si>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</si>
  <si>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</si>
  <si>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</si>
  <si>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</si>
  <si>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</si>
  <si>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</si>
  <si>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</si>
  <si>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</si>
  <si>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</si>
  <si>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</si>
  <si>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001</t>
  </si>
  <si>
    <t xml:space="preserve">Oprava koupelny FONTÁNA Hlučín </t>
  </si>
  <si>
    <t>STA</t>
  </si>
  <si>
    <t>1</t>
  </si>
  <si>
    <t>{fb235098-8cc3-4abd-b5bb-ebc8d2de23d6}</t>
  </si>
  <si>
    <t>KRYCÍ LIST SOUPISU PRACÍ</t>
  </si>
  <si>
    <t>Objekt:</t>
  </si>
  <si>
    <t xml:space="preserve">001 - Oprava koupelny FONTÁNA Hlučín </t>
  </si>
  <si>
    <t xml:space="preserve"> </t>
  </si>
  <si>
    <t xml:space="preserve">FONTÁNA </t>
  </si>
  <si>
    <t>Náklady z rozpočtu</t>
  </si>
  <si>
    <t>Ostatní náklady</t>
  </si>
  <si>
    <t>REKAPITULACE ČLENĚNÍ SOUPISU PRACÍ</t>
  </si>
  <si>
    <t>Kód dílu - Popis</t>
  </si>
  <si>
    <t>Cena celkem [CZK]</t>
  </si>
  <si>
    <t>1) Náklady ze soupisu prací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</si>
  <si>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</si>
  <si>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</si>
  <si>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</si>
  <si>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</si>
  <si>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</si>
  <si>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</si>
  <si>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</si>
  <si>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721 - Zdravotechnika - vnitřní kanalizace</t>
  </si>
  <si>
    <t xml:space="preserve">    725 - Zdravotechnika - zařizovací předměty</t>
  </si>
  <si>
    <t xml:space="preserve">    730 - Vytápění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</si>
  <si>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</si>
  <si>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</si>
  <si>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</si>
  <si>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</si>
  <si>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</si>
  <si>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</si>
  <si>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M - Práce a dodávky M</t>
  </si>
  <si>
    <t xml:space="preserve">    21-M - Elektromontáže</t>
  </si>
  <si>
    <t xml:space="preserve">    24-M - Montáže vzduchotechnických zařízení</t>
  </si>
  <si>
    <t>VRN3 - Zařízení staveniště</t>
  </si>
  <si>
    <t>2) Ostatní náklady</t>
  </si>
  <si>
    <t>Zařízení staveniště</t>
  </si>
  <si>
    <t>VRN</t>
  </si>
  <si>
    <t>2</t>
  </si>
  <si>
    <t>Projektové práce</t>
  </si>
  <si>
    <t>Územní vlivy</t>
  </si>
  <si>
    <t>Provozní vlivy</t>
  </si>
  <si>
    <t>Jiné VRN</t>
  </si>
  <si>
    <t>Kompletační činnost</t>
  </si>
  <si>
    <t>KOMPLETACNA</t>
  </si>
  <si>
    <t>Celkové náklady za stavbu 1) + 2)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</si>
  <si>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</si>
  <si>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</si>
  <si>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</si>
  <si>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</si>
  <si>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</si>
  <si>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</si>
  <si>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</si>
  <si>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</si>
  <si>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</si>
  <si>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</si>
  <si>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</si>
  <si>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</si>
  <si>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</si>
  <si>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</si>
  <si>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</si>
  <si>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</si>
  <si>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</si>
  <si>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</si>
  <si>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K</t>
  </si>
  <si>
    <t>612135101</t>
  </si>
  <si>
    <t>Hrubá výplň rýh ve stěnách maltou jakékoli šířky rýhy</t>
  </si>
  <si>
    <t>m2</t>
  </si>
  <si>
    <t>4</t>
  </si>
  <si>
    <t>-690557551</t>
  </si>
  <si>
    <t>VV</t>
  </si>
  <si>
    <t>2*0,1</t>
  </si>
  <si>
    <t>612142001</t>
  </si>
  <si>
    <t>Potažení vnitřních stěn sklovláknitým pletivem vtlačeným do tenkovrstvé hmoty</t>
  </si>
  <si>
    <t>306759714</t>
  </si>
  <si>
    <t>"pod obklad na st. steny"2,7*2,65*2+4,6*2,65*2-1,1*2*2+2,4*0,2</t>
  </si>
  <si>
    <t>3</t>
  </si>
  <si>
    <t>612323111</t>
  </si>
  <si>
    <t>Vápenocementová omítka hladkých vnitřních stěn tloušťky do 5 mm nanášená ručně</t>
  </si>
  <si>
    <t>-614121089</t>
  </si>
  <si>
    <t>612323191</t>
  </si>
  <si>
    <t>Příplatek k vápenocementové omítce hladkých vnitřních stěn za každý další 1 mm tloušťky ručně</t>
  </si>
  <si>
    <t>-848246870</t>
  </si>
  <si>
    <t>"pod obklad na st. steny"34,77*5</t>
  </si>
  <si>
    <t>5</t>
  </si>
  <si>
    <t>632450134</t>
  </si>
  <si>
    <t>Vyrovnávací cementový potěr tl přes 40 do 50 mm ze suchých směsí provedený v ploše</t>
  </si>
  <si>
    <t>-348708960</t>
  </si>
  <si>
    <t>P</t>
  </si>
  <si>
    <t>Poznámka k položce:_x000D_
spádovaný</t>
  </si>
  <si>
    <t>(4,01*2,7+1,25*0,6)*2</t>
  </si>
  <si>
    <t>9</t>
  </si>
  <si>
    <t>Ostatní konstrukce a práce, bourání</t>
  </si>
  <si>
    <t>952901111</t>
  </si>
  <si>
    <t>Vyčištění budov bytové a občanské výstavby při výšce podlaží do 4 m</t>
  </si>
  <si>
    <t>-1183255291</t>
  </si>
  <si>
    <t>7</t>
  </si>
  <si>
    <t>965045112</t>
  </si>
  <si>
    <t>Bourání potěrů cementových nebo pískocementových tl do 50 mm pl do 4 m2</t>
  </si>
  <si>
    <t>501859468</t>
  </si>
  <si>
    <t>(4,01*2,7+0,6*1,25)*2</t>
  </si>
  <si>
    <t>8</t>
  </si>
  <si>
    <t>965081213</t>
  </si>
  <si>
    <t>Bourání podlah z dlaždic keramických nebo xylolitových tl do 10 mm plochy přes 1 m2</t>
  </si>
  <si>
    <t>1028620324</t>
  </si>
  <si>
    <t>4,01*2,7+0,6*1,25</t>
  </si>
  <si>
    <t>974031153</t>
  </si>
  <si>
    <t>Vysekání rýh ve zdivu cihelném hl do 100 mm š do 100 mm</t>
  </si>
  <si>
    <t>m</t>
  </si>
  <si>
    <t>1472286983</t>
  </si>
  <si>
    <t>"napojení vody a kanalizace pro pračku"2</t>
  </si>
  <si>
    <t>10</t>
  </si>
  <si>
    <t>978013191</t>
  </si>
  <si>
    <t>Otlučení (osekání) vnitřní vápenné nebo vápenocementové omítky stěn v rozsahu přes 50 do 100 %</t>
  </si>
  <si>
    <t>989893402</t>
  </si>
  <si>
    <t>"nad obkladem"2,7*0,45*2+4,6*0,45*2</t>
  </si>
  <si>
    <t>11</t>
  </si>
  <si>
    <t>978059541</t>
  </si>
  <si>
    <t>Odsekání a odebrání obkladů stěn z vnitřních obkládaček plochy přes 1 m2</t>
  </si>
  <si>
    <t>-349010899</t>
  </si>
  <si>
    <t>2,7*2,2*2+4,6*2,2*2-1,1*2*2</t>
  </si>
  <si>
    <t>12</t>
  </si>
  <si>
    <t>R-9678900</t>
  </si>
  <si>
    <t>Demontáž doplňků (madla apod.)</t>
  </si>
  <si>
    <t>kus</t>
  </si>
  <si>
    <t>-312677525</t>
  </si>
  <si>
    <t>997</t>
  </si>
  <si>
    <t>Přesun sutě</t>
  </si>
  <si>
    <t>13</t>
  </si>
  <si>
    <t>997013212</t>
  </si>
  <si>
    <t>Vnitrostaveništní doprava suti a vybouraných hmot pro budovy v přes 6 do 9 m ručně</t>
  </si>
  <si>
    <t>t</t>
  </si>
  <si>
    <t>-963378254</t>
  </si>
  <si>
    <t>14</t>
  </si>
  <si>
    <t>997013219</t>
  </si>
  <si>
    <t>Příplatek k vnitrostaveništní dopravě suti a vybouraných hmot za zvětšenou dopravu suti ZKD 10 m</t>
  </si>
  <si>
    <t>-170225790</t>
  </si>
  <si>
    <t>5,161*5 'Přepočtené koeficientem množství</t>
  </si>
  <si>
    <t>997013501</t>
  </si>
  <si>
    <t>Odvoz suti a vybouraných hmot na skládku nebo meziskládku do 1 km se složením</t>
  </si>
  <si>
    <t>800391933</t>
  </si>
  <si>
    <t>16</t>
  </si>
  <si>
    <t>997013509</t>
  </si>
  <si>
    <t>Příplatek k odvozu suti a vybouraných hmot na skládku ZKD 1 km přes 1 km</t>
  </si>
  <si>
    <t>814554791</t>
  </si>
  <si>
    <t>5,161*19 'Přepočtené koeficientem množství</t>
  </si>
  <si>
    <t>17</t>
  </si>
  <si>
    <t>997013631</t>
  </si>
  <si>
    <t>Poplatek za uložení na skládce (skládkovné) stavebního odpadu směsného kód odpadu 17 09 04</t>
  </si>
  <si>
    <t>-634501436</t>
  </si>
  <si>
    <t>998</t>
  </si>
  <si>
    <t>Přesun hmot</t>
  </si>
  <si>
    <t>18</t>
  </si>
  <si>
    <t>998018002</t>
  </si>
  <si>
    <t>Přesun hmot ruční pro budovy v přes 6 do 12 m</t>
  </si>
  <si>
    <t>-1588447837</t>
  </si>
  <si>
    <t>PSV</t>
  </si>
  <si>
    <t>Práce a dodávky PSV</t>
  </si>
  <si>
    <t>721</t>
  </si>
  <si>
    <t>Zdravotechnika - vnitřní kanalizace</t>
  </si>
  <si>
    <t>19</t>
  </si>
  <si>
    <t>721212127</t>
  </si>
  <si>
    <t>Odtokový sprchový žlab délky 1000 mm s krycím roštem a zápachovou uzávěrkou</t>
  </si>
  <si>
    <t>-1025760613</t>
  </si>
  <si>
    <t>20</t>
  </si>
  <si>
    <t>998721202</t>
  </si>
  <si>
    <t>Přesun hmot procentní pro vnitřní kanalizace v objektech v přes 6 do 12 m</t>
  </si>
  <si>
    <t>%</t>
  </si>
  <si>
    <t>235090552</t>
  </si>
  <si>
    <t>R-7210900</t>
  </si>
  <si>
    <t>Úprava ZDT - napojení nových zařizovacích předmětů na st. rozvody, doplnění rozvodů pro pračku, napojení odvodň. žlabu</t>
  </si>
  <si>
    <t>soubor</t>
  </si>
  <si>
    <t>-1398658233</t>
  </si>
  <si>
    <t>725</t>
  </si>
  <si>
    <t>Zdravotechnika - zařizovací předměty</t>
  </si>
  <si>
    <t>22</t>
  </si>
  <si>
    <t>725113914</t>
  </si>
  <si>
    <t>Montáž manžety WC</t>
  </si>
  <si>
    <t>842902997</t>
  </si>
  <si>
    <t>23</t>
  </si>
  <si>
    <t>M</t>
  </si>
  <si>
    <t>28651610</t>
  </si>
  <si>
    <t>Manžeta flexi WC</t>
  </si>
  <si>
    <t>1524124226</t>
  </si>
  <si>
    <t>24</t>
  </si>
  <si>
    <t>725210821</t>
  </si>
  <si>
    <t>Demontáž umyvadel bez výtokových armatur</t>
  </si>
  <si>
    <t>1064557493</t>
  </si>
  <si>
    <t>25</t>
  </si>
  <si>
    <t>725219105</t>
  </si>
  <si>
    <t>Montáž umyvadla  pro invalidy vč.   montáže podomítkového sifonu a baterie</t>
  </si>
  <si>
    <t>35810485</t>
  </si>
  <si>
    <t>26</t>
  </si>
  <si>
    <t>642137911</t>
  </si>
  <si>
    <t xml:space="preserve">podomítkový sifon </t>
  </si>
  <si>
    <t>744002302</t>
  </si>
  <si>
    <t>27</t>
  </si>
  <si>
    <t>551440471</t>
  </si>
  <si>
    <t>baterie umyvadlová páková stojánková - pro invalidy - viz. technické podmínky výrobků</t>
  </si>
  <si>
    <t>-1705764976</t>
  </si>
  <si>
    <t>28</t>
  </si>
  <si>
    <t>642137910</t>
  </si>
  <si>
    <t>umyvadlo keramické s otvorem pro baterii pro invalidy  bílé  640x550</t>
  </si>
  <si>
    <t>-942351613</t>
  </si>
  <si>
    <t>29</t>
  </si>
  <si>
    <t>725820801</t>
  </si>
  <si>
    <t>Demontáž baterie nástěnné do G 3 / 4</t>
  </si>
  <si>
    <t>324606694</t>
  </si>
  <si>
    <t>30</t>
  </si>
  <si>
    <t>725840850</t>
  </si>
  <si>
    <t>Demontáž baterie sprch diferenciální do G 3/4x1</t>
  </si>
  <si>
    <t>344380361</t>
  </si>
  <si>
    <t>31</t>
  </si>
  <si>
    <t>725840860</t>
  </si>
  <si>
    <t>Demontáž ramen sprchových nebo sprch táhlových</t>
  </si>
  <si>
    <t>-1679781396</t>
  </si>
  <si>
    <t>32</t>
  </si>
  <si>
    <t>R-7251108</t>
  </si>
  <si>
    <t>Demontáž klozetů závěsných</t>
  </si>
  <si>
    <t>241725608</t>
  </si>
  <si>
    <t>33</t>
  </si>
  <si>
    <t>R-7251120</t>
  </si>
  <si>
    <t xml:space="preserve">Zařízení záchodů klozety keramické závěsné - pro invalidy </t>
  </si>
  <si>
    <t>-1625113594</t>
  </si>
  <si>
    <t>34</t>
  </si>
  <si>
    <t>R-7258201</t>
  </si>
  <si>
    <t>D+M sklopné madlo k WC s držákem toaletního papíru, nerezové, dl. 800 mm</t>
  </si>
  <si>
    <t>1419269011</t>
  </si>
  <si>
    <t xml:space="preserve">Poznámka k položce:_x000D_
vč. kotvení a dodávky kotevních prvků </t>
  </si>
  <si>
    <t>35</t>
  </si>
  <si>
    <t>R-7258202</t>
  </si>
  <si>
    <t>D+M  pevné madlo k WC nerezové, dl.900 mm</t>
  </si>
  <si>
    <t>-137999227</t>
  </si>
  <si>
    <t>36</t>
  </si>
  <si>
    <t>R-7258203</t>
  </si>
  <si>
    <t>D+M svislé madlo k umyvadlu, délka 500 mm</t>
  </si>
  <si>
    <t>-1835802135</t>
  </si>
  <si>
    <t>37</t>
  </si>
  <si>
    <t>R-7258204</t>
  </si>
  <si>
    <t>D+M pevné madlo k umvyadlu, s možnosti zavěšení ručníku, délka 600 mm</t>
  </si>
  <si>
    <t>-81357752</t>
  </si>
  <si>
    <t>38</t>
  </si>
  <si>
    <t>R-7258214</t>
  </si>
  <si>
    <t>D+M Záchodová štětka a držák ostatní WC</t>
  </si>
  <si>
    <t>-1053727726</t>
  </si>
  <si>
    <t>39</t>
  </si>
  <si>
    <t>R-7258215</t>
  </si>
  <si>
    <t>Dodávka + montáž Zásobník na tekuté mýdlo v koupelnách invalida</t>
  </si>
  <si>
    <t>1135895970</t>
  </si>
  <si>
    <t>40</t>
  </si>
  <si>
    <t>R-7258291</t>
  </si>
  <si>
    <t xml:space="preserve">D+M Sprchová baterie sekvenční termostatická, včetně ruční sprchy a přívodní hadice - viz. technické podmínky výrobků </t>
  </si>
  <si>
    <t>-2057171452</t>
  </si>
  <si>
    <t>730</t>
  </si>
  <si>
    <t>Vytápění</t>
  </si>
  <si>
    <t>41</t>
  </si>
  <si>
    <t>R-73000</t>
  </si>
  <si>
    <t>Demontáž, zpětná montáž radiátoru</t>
  </si>
  <si>
    <t>-325060169</t>
  </si>
  <si>
    <t>42</t>
  </si>
  <si>
    <t>R-7300010</t>
  </si>
  <si>
    <t xml:space="preserve">Vypuštění otopného systému </t>
  </si>
  <si>
    <t>-1235785241</t>
  </si>
  <si>
    <t>43</t>
  </si>
  <si>
    <t>R-7300012</t>
  </si>
  <si>
    <t>Napuštění otopného systému</t>
  </si>
  <si>
    <t>-1872450459</t>
  </si>
  <si>
    <t>44</t>
  </si>
  <si>
    <t>R-7300013</t>
  </si>
  <si>
    <t xml:space="preserve">Provedení topné zkoušky </t>
  </si>
  <si>
    <t>-603860474</t>
  </si>
  <si>
    <t>766</t>
  </si>
  <si>
    <t>Konstrukce truhlářské</t>
  </si>
  <si>
    <t>45</t>
  </si>
  <si>
    <t>766691914</t>
  </si>
  <si>
    <t>Vyvěšení nebo zavěšení dřevěných křídel dveří pl do 2 m2</t>
  </si>
  <si>
    <t>-258769155</t>
  </si>
  <si>
    <t>46</t>
  </si>
  <si>
    <t>766825821</t>
  </si>
  <si>
    <t>Demontáž truhlářských vestavěných skříní dvoukřídlových</t>
  </si>
  <si>
    <t>-1174530191</t>
  </si>
  <si>
    <t>47</t>
  </si>
  <si>
    <t>998766201</t>
  </si>
  <si>
    <t>Přesun hmot procentní pro kce truhlářské v objektech v do 6 m</t>
  </si>
  <si>
    <t>-533951609</t>
  </si>
  <si>
    <t>48</t>
  </si>
  <si>
    <t>R-76650</t>
  </si>
  <si>
    <t xml:space="preserve">D+M skříňky nad pračku z HPL laminátu </t>
  </si>
  <si>
    <t>-1611735259</t>
  </si>
  <si>
    <t>767</t>
  </si>
  <si>
    <t>Konstrukce zámečnické</t>
  </si>
  <si>
    <t>49</t>
  </si>
  <si>
    <t>R-76700</t>
  </si>
  <si>
    <t xml:space="preserve">Demontáž, zpětná montáž pákového ovládání okna </t>
  </si>
  <si>
    <t>-1507036814</t>
  </si>
  <si>
    <t>771</t>
  </si>
  <si>
    <t>Podlahy z dlaždic</t>
  </si>
  <si>
    <t>50</t>
  </si>
  <si>
    <t>771121011</t>
  </si>
  <si>
    <t>Nátěr penetrační na podlahu</t>
  </si>
  <si>
    <t>-288162316</t>
  </si>
  <si>
    <t>51</t>
  </si>
  <si>
    <t>771151022</t>
  </si>
  <si>
    <t>Samonivelační stěrka podlah pevnosti 30 MPa tl přes 3 do 5 mm</t>
  </si>
  <si>
    <t>-513154928</t>
  </si>
  <si>
    <t>52</t>
  </si>
  <si>
    <t>771574261</t>
  </si>
  <si>
    <t>Montáž podlah keramických velkoformát pro mechanické zatížení protiskluzných lepených flexibilním lepidlem přes 2 do 4 ks/m2</t>
  </si>
  <si>
    <t>1247682917</t>
  </si>
  <si>
    <t>53</t>
  </si>
  <si>
    <t>59761415</t>
  </si>
  <si>
    <t>dlažba velkoformátová keramická slinutá protiskluzná do interiéru i exteriéru pro vysoké mechanické namáhání přes 2 do 4ks/m2</t>
  </si>
  <si>
    <t>-1059722006</t>
  </si>
  <si>
    <t>Poznámka k položce:_x000D_
protiskluz  R11</t>
  </si>
  <si>
    <t>11,577*1,15 'Přepočtené koeficientem množství</t>
  </si>
  <si>
    <t>54</t>
  </si>
  <si>
    <t>771591112</t>
  </si>
  <si>
    <t>Izolace pod dlažbu nátěrem nebo stěrkou ve dvou vrstvách</t>
  </si>
  <si>
    <t>949848134</t>
  </si>
  <si>
    <t>55</t>
  </si>
  <si>
    <t>771592011</t>
  </si>
  <si>
    <t>Čištění vnitřních ploch podlah nebo schodišť po položení dlažby chemickými prostředky</t>
  </si>
  <si>
    <t>-1951115816</t>
  </si>
  <si>
    <t>56</t>
  </si>
  <si>
    <t>998771202</t>
  </si>
  <si>
    <t>Přesun hmot procentní pro podlahy z dlaždic v objektech v přes 6 do 12 m</t>
  </si>
  <si>
    <t>-1739450110</t>
  </si>
  <si>
    <t>781</t>
  </si>
  <si>
    <t>Dokončovací práce - obklady</t>
  </si>
  <si>
    <t>57</t>
  </si>
  <si>
    <t>781121011</t>
  </si>
  <si>
    <t>Nátěr penetrační na stěnu</t>
  </si>
  <si>
    <t>-387190655</t>
  </si>
  <si>
    <t>58</t>
  </si>
  <si>
    <t>781131112</t>
  </si>
  <si>
    <t>Izolace pod obklad nátěrem nebo stěrkou ve dvou vrstvách</t>
  </si>
  <si>
    <t>1789717898</t>
  </si>
  <si>
    <t>59</t>
  </si>
  <si>
    <t>781474153</t>
  </si>
  <si>
    <t>Montáž obkladů vnitřních keramických velkoformátových hladkých přes 2 do 4 ks/m2 lepených flexibilním lepidlem</t>
  </si>
  <si>
    <t>2134873607</t>
  </si>
  <si>
    <t>60</t>
  </si>
  <si>
    <t>59761002</t>
  </si>
  <si>
    <t>obklad velkoformátový keramický hladký přes 2 do 4ks/m2</t>
  </si>
  <si>
    <t>-1625649540</t>
  </si>
  <si>
    <t>34,77*1,15 'Přepočtené koeficientem množství</t>
  </si>
  <si>
    <t>61</t>
  </si>
  <si>
    <t>781495211</t>
  </si>
  <si>
    <t>Čištění vnitřních ploch stěn po provedení obkladu chemickými prostředky</t>
  </si>
  <si>
    <t>-863719953</t>
  </si>
  <si>
    <t>62</t>
  </si>
  <si>
    <t>998781202</t>
  </si>
  <si>
    <t>Přesun hmot procentní pro obklady keramické v objektech v přes 6 do 12 m</t>
  </si>
  <si>
    <t>-1150094851</t>
  </si>
  <si>
    <t>63</t>
  </si>
  <si>
    <t>R-78120</t>
  </si>
  <si>
    <t xml:space="preserve">Demontáž, zpětná montáž zrcadl </t>
  </si>
  <si>
    <t>1483129025</t>
  </si>
  <si>
    <t>64</t>
  </si>
  <si>
    <t>R-7814941</t>
  </si>
  <si>
    <t>Nerezové  profily rohové lepené flexibilním lepidlem</t>
  </si>
  <si>
    <t>-1118378630</t>
  </si>
  <si>
    <t>783</t>
  </si>
  <si>
    <t>Dokončovací práce - nátěry</t>
  </si>
  <si>
    <t>65</t>
  </si>
  <si>
    <t>R-7839000</t>
  </si>
  <si>
    <t xml:space="preserve">Očištění, nátěr zárubně vč. dodávky barvy </t>
  </si>
  <si>
    <t>-1185467591</t>
  </si>
  <si>
    <t>784</t>
  </si>
  <si>
    <t>Dokončovací práce - malby a tapety</t>
  </si>
  <si>
    <t>66</t>
  </si>
  <si>
    <t>784181111</t>
  </si>
  <si>
    <t>Základní silikátová jednonásobná bezbarvá penetrace podkladu v místnostech v do 3,80 m</t>
  </si>
  <si>
    <t>-1687979345</t>
  </si>
  <si>
    <t>"strop"4,01*2,7+0,6*1,25</t>
  </si>
  <si>
    <t>67</t>
  </si>
  <si>
    <t>784221101</t>
  </si>
  <si>
    <t>Dvojnásobné bílé malby ze směsí za sucha dobře otěruvzdorných v místnostech do 3,80 m</t>
  </si>
  <si>
    <t>-982623098</t>
  </si>
  <si>
    <t>Práce a dodávky M</t>
  </si>
  <si>
    <t>21-M</t>
  </si>
  <si>
    <t>Elektromontáže</t>
  </si>
  <si>
    <t>68</t>
  </si>
  <si>
    <t>R-2100090</t>
  </si>
  <si>
    <t>Úprava elektroinstalace - přeložka svítiidel, vypínačů a zásuvek na stěně, doplnění zásuvky pro pračku a sušičku a pro myčku podnožníchmís</t>
  </si>
  <si>
    <t>1587558711</t>
  </si>
  <si>
    <t>24-M</t>
  </si>
  <si>
    <t>Montáže vzduchotechnických zařízení</t>
  </si>
  <si>
    <t>69</t>
  </si>
  <si>
    <t>R-245000</t>
  </si>
  <si>
    <t>DOPLNĚNÍ VZT ODVĚTRÁNÍ S ČASOVÝM DOBĚHEM A VLHKOSTNÍM ČIDLEM</t>
  </si>
  <si>
    <t>-781758863</t>
  </si>
  <si>
    <t>VRN3</t>
  </si>
  <si>
    <t>70</t>
  </si>
  <si>
    <t>R-0321030</t>
  </si>
  <si>
    <t xml:space="preserve">Zařízení staveniště - zřízení, provoz, odstranění </t>
  </si>
  <si>
    <t>1024</t>
  </si>
  <si>
    <t>-39142174</t>
  </si>
  <si>
    <t xml:space="preserve">Poznámka k položce:_x000D_
Náklady na vybudování a zajištění zařízení staveniště a jeho provoz, údržbu a likvidaci v souladu s platnými právními předpisy, včetně případného zajištění ohlášení dle zákona č. 183/2006 Sb., o územním plánování a stavebním řádu (stavební zákon), ve znění pozdějších předpisů; zřízení staveništních přípojek energií (vody a energie), jejich měření, provoz, údržba, úhrada a likvidace; zajištění případného zimního opatření; náklady na úpravu povrchů po odstranění zařízení staveniště a úklid ploch, na kterých bylo zařízení staveniště provozováno; dodávka, skladování, správa, zabudování a montáž veškerých dílů a materiálů a zařízení týkající se veřejné zakázky; zajištění staveniště proti přístupu nepovolaných osob, zabezpečení staveniště. Náklady na vybavení objektů zařízení staveniště a odstranění objektů zařízení staveniště včetně odvozu. Náklady na střežení, vhodné zabezpečení staveniště._x000D_
Zajištění bezpečného příjezdu a přístupu na staveniště vč. dopravního zmnačení a potřebných souhlasů a rozhodnutí s vybudováním zařízení staveniště, náklady na připojení staveniště na energie vč. zajištění měření odběru energiií, vytýčení obvodu staveniště, oplocení a zabezpečení prostoru staveniště proti neoprávněnému vstupu 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</si>
</sst>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9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7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0" fillId="4" borderId="0" xfId="0" applyFont="1" applyFill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8" fillId="0" borderId="14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9" xfId="0" applyNumberFormat="1" applyFont="1" applyBorder="1" applyAlignment="1" applyProtection="1">
      <alignment vertical="center"/>
    </xf>
    <xf numFmtId="4" fontId="27" fillId="0" borderId="20" xfId="0" applyNumberFormat="1" applyFont="1" applyBorder="1" applyAlignment="1" applyProtection="1">
      <alignment vertical="center"/>
    </xf>
    <xf numFmtId="166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1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29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4" fontId="30" fillId="0" borderId="0" xfId="0" applyNumberFormat="1" applyFont="1" applyAlignment="1" applyProtection="1">
      <alignment vertical="center"/>
    </xf>
    <xf numFmtId="0" fontId="21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left" vertical="center"/>
    </xf>
    <xf numFmtId="4" fontId="7" fillId="2" borderId="0" xfId="0" applyNumberFormat="1" applyFont="1" applyFill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22" fillId="4" borderId="0" xfId="0" applyFont="1" applyFill="1" applyAlignment="1" applyProtection="1">
      <alignment horizontal="left" vertical="center"/>
    </xf>
    <xf numFmtId="4" fontId="22" fillId="4" borderId="0" xfId="0" applyNumberFormat="1" applyFont="1" applyFill="1" applyAlignment="1" applyProtection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0" fillId="4" borderId="16" xfId="0" applyFont="1" applyFill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2" xfId="0" applyFont="1" applyBorder="1" applyAlignment="1" applyProtection="1">
      <alignment horizontal="center" vertical="center"/>
    </xf>
    <xf numFmtId="49" fontId="20" fillId="0" borderId="22" xfId="0" applyNumberFormat="1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167" fontId="20" fillId="0" borderId="22" xfId="0" applyNumberFormat="1" applyFont="1" applyBorder="1" applyAlignment="1" applyProtection="1">
      <alignment vertical="center"/>
    </xf>
    <xf numFmtId="4" fontId="20" fillId="2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1" fillId="2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5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4" fillId="0" borderId="0" xfId="0" applyFont="1" applyAlignment="1" applyProtection="1">
      <alignment vertical="center" wrapText="1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167" fontId="20" fillId="2" borderId="22" xfId="0" applyNumberFormat="1" applyFont="1" applyFill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22" xfId="0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0" xfId="0"/>
    <xf numFmtId="0" fontId="20" fillId="4" borderId="6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left"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right" vertical="center"/>
    </xf>
    <xf numFmtId="0" fontId="20" fillId="4" borderId="8" xfId="0" applyFont="1" applyFill="1" applyBorder="1" applyAlignment="1" applyProtection="1">
      <alignment horizontal="left" vertical="center"/>
    </xf>
    <xf numFmtId="4" fontId="26" fillId="0" borderId="0" xfId="0" applyNumberFormat="1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4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4" fontId="16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5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7" fillId="2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topLeftCell="A91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4</v>
      </c>
      <c r="BV1" s="14" t="s">
        <v>5</v>
      </c>
    </row>
    <row r="2" spans="1:74" s="1" customFormat="1" ht="36.950000000000003" customHeight="1"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S2" s="15" t="s">
        <v>6</v>
      </c>
      <c r="BT2" s="15" t="s">
        <v>7</v>
      </c>
    </row>
    <row r="3" spans="1:74" s="1" customFormat="1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8</v>
      </c>
    </row>
    <row r="4" spans="1:74" s="1" customFormat="1" ht="24.95" customHeight="1">
      <c r="B4" s="19"/>
      <c r="C4" s="20"/>
      <c r="D4" s="21" t="s">
        <v>9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18"/>
      <c r="AS4" s="22" t="s">
        <v>10</v>
      </c>
      <c r="BE4" s="23" t="s">
        <v>11</v>
      </c>
      <c r="BS4" s="15" t="s">
        <v>12</v>
      </c>
    </row>
    <row r="5" spans="1:74" s="1" customFormat="1" ht="12" customHeight="1">
      <c r="B5" s="19"/>
      <c r="C5" s="20"/>
      <c r="D5" s="24" t="s">
        <v>13</v>
      </c>
      <c r="E5" s="20"/>
      <c r="F5" s="20"/>
      <c r="G5" s="20"/>
      <c r="H5" s="20"/>
      <c r="I5" s="20"/>
      <c r="J5" s="20"/>
      <c r="K5" s="272" t="s">
        <v>14</v>
      </c>
      <c r="L5" s="273"/>
      <c r="M5" s="273"/>
      <c r="N5" s="273"/>
      <c r="O5" s="273"/>
      <c r="P5" s="273"/>
      <c r="Q5" s="273"/>
      <c r="R5" s="273"/>
      <c r="S5" s="273"/>
      <c r="T5" s="273"/>
      <c r="U5" s="273"/>
      <c r="V5" s="273"/>
      <c r="W5" s="273"/>
      <c r="X5" s="273"/>
      <c r="Y5" s="273"/>
      <c r="Z5" s="273"/>
      <c r="AA5" s="273"/>
      <c r="AB5" s="273"/>
      <c r="AC5" s="273"/>
      <c r="AD5" s="273"/>
      <c r="AE5" s="273"/>
      <c r="AF5" s="273"/>
      <c r="AG5" s="273"/>
      <c r="AH5" s="273"/>
      <c r="AI5" s="273"/>
      <c r="AJ5" s="273"/>
      <c r="AK5" s="20"/>
      <c r="AL5" s="20"/>
      <c r="AM5" s="20"/>
      <c r="AN5" s="20"/>
      <c r="AO5" s="20"/>
      <c r="AP5" s="20"/>
      <c r="AQ5" s="20"/>
      <c r="AR5" s="18"/>
      <c r="BE5" s="269" t="s">
        <v>15</v>
      </c>
      <c r="BS5" s="15" t="s">
        <v>6</v>
      </c>
    </row>
    <row r="6" spans="1:74" s="1" customFormat="1" ht="36.950000000000003" customHeight="1">
      <c r="B6" s="19"/>
      <c r="C6" s="20"/>
      <c r="D6" s="26" t="s">
        <v>16</v>
      </c>
      <c r="E6" s="20"/>
      <c r="F6" s="20"/>
      <c r="G6" s="20"/>
      <c r="H6" s="20"/>
      <c r="I6" s="20"/>
      <c r="J6" s="20"/>
      <c r="K6" s="274" t="s">
        <v>17</v>
      </c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3"/>
      <c r="AA6" s="273"/>
      <c r="AB6" s="273"/>
      <c r="AC6" s="273"/>
      <c r="AD6" s="273"/>
      <c r="AE6" s="273"/>
      <c r="AF6" s="273"/>
      <c r="AG6" s="273"/>
      <c r="AH6" s="273"/>
      <c r="AI6" s="273"/>
      <c r="AJ6" s="273"/>
      <c r="AK6" s="20"/>
      <c r="AL6" s="20"/>
      <c r="AM6" s="20"/>
      <c r="AN6" s="20"/>
      <c r="AO6" s="20"/>
      <c r="AP6" s="20"/>
      <c r="AQ6" s="20"/>
      <c r="AR6" s="18"/>
      <c r="BE6" s="270"/>
      <c r="BS6" s="15" t="s">
        <v>6</v>
      </c>
    </row>
    <row r="7" spans="1:74" s="1" customFormat="1" ht="12" customHeight="1">
      <c r="B7" s="19"/>
      <c r="C7" s="20"/>
      <c r="D7" s="27" t="s">
        <v>18</v>
      </c>
      <c r="E7" s="20"/>
      <c r="F7" s="20"/>
      <c r="G7" s="20"/>
      <c r="H7" s="20"/>
      <c r="I7" s="20"/>
      <c r="J7" s="20"/>
      <c r="K7" s="25" t="s">
        <v>1</v>
      </c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7" t="s">
        <v>19</v>
      </c>
      <c r="AL7" s="20"/>
      <c r="AM7" s="20"/>
      <c r="AN7" s="25" t="s">
        <v>1</v>
      </c>
      <c r="AO7" s="20"/>
      <c r="AP7" s="20"/>
      <c r="AQ7" s="20"/>
      <c r="AR7" s="18"/>
      <c r="BE7" s="270"/>
      <c r="BS7" s="15" t="s">
        <v>6</v>
      </c>
    </row>
    <row r="8" spans="1:74" s="1" customFormat="1" ht="12" customHeight="1">
      <c r="B8" s="19"/>
      <c r="C8" s="20"/>
      <c r="D8" s="27" t="s">
        <v>20</v>
      </c>
      <c r="E8" s="20"/>
      <c r="F8" s="20"/>
      <c r="G8" s="20"/>
      <c r="H8" s="20"/>
      <c r="I8" s="20"/>
      <c r="J8" s="20"/>
      <c r="K8" s="25" t="s">
        <v>21</v>
      </c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7" t="s">
        <v>22</v>
      </c>
      <c r="AL8" s="20"/>
      <c r="AM8" s="20"/>
      <c r="AN8" s="28" t="s">
        <v>23</v>
      </c>
      <c r="AO8" s="20"/>
      <c r="AP8" s="20"/>
      <c r="AQ8" s="20"/>
      <c r="AR8" s="18"/>
      <c r="BE8" s="270"/>
      <c r="BS8" s="15" t="s">
        <v>6</v>
      </c>
    </row>
    <row r="9" spans="1:74" s="1" customFormat="1" ht="14.45" customHeight="1"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18"/>
      <c r="BE9" s="270"/>
      <c r="BS9" s="15" t="s">
        <v>6</v>
      </c>
    </row>
    <row r="10" spans="1:74" s="1" customFormat="1" ht="12" customHeight="1">
      <c r="B10" s="19"/>
      <c r="C10" s="20"/>
      <c r="D10" s="27" t="s">
        <v>24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7" t="s">
        <v>25</v>
      </c>
      <c r="AL10" s="20"/>
      <c r="AM10" s="20"/>
      <c r="AN10" s="25" t="s">
        <v>1</v>
      </c>
      <c r="AO10" s="20"/>
      <c r="AP10" s="20"/>
      <c r="AQ10" s="20"/>
      <c r="AR10" s="18"/>
      <c r="BE10" s="270"/>
      <c r="BS10" s="15" t="s">
        <v>6</v>
      </c>
    </row>
    <row r="11" spans="1:74" s="1" customFormat="1" ht="18.399999999999999" customHeight="1">
      <c r="B11" s="19"/>
      <c r="C11" s="20"/>
      <c r="D11" s="20"/>
      <c r="E11" s="25" t="s">
        <v>26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7" t="s">
        <v>27</v>
      </c>
      <c r="AL11" s="20"/>
      <c r="AM11" s="20"/>
      <c r="AN11" s="25" t="s">
        <v>1</v>
      </c>
      <c r="AO11" s="20"/>
      <c r="AP11" s="20"/>
      <c r="AQ11" s="20"/>
      <c r="AR11" s="18"/>
      <c r="BE11" s="270"/>
      <c r="BS11" s="15" t="s">
        <v>6</v>
      </c>
    </row>
    <row r="12" spans="1:74" s="1" customFormat="1" ht="6.95" customHeight="1"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18"/>
      <c r="BE12" s="270"/>
      <c r="BS12" s="15" t="s">
        <v>6</v>
      </c>
    </row>
    <row r="13" spans="1:74" s="1" customFormat="1" ht="12" customHeight="1">
      <c r="B13" s="19"/>
      <c r="C13" s="20"/>
      <c r="D13" s="27" t="s">
        <v>28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7" t="s">
        <v>25</v>
      </c>
      <c r="AL13" s="20"/>
      <c r="AM13" s="20"/>
      <c r="AN13" s="29" t="s">
        <v>29</v>
      </c>
      <c r="AO13" s="20"/>
      <c r="AP13" s="20"/>
      <c r="AQ13" s="20"/>
      <c r="AR13" s="18"/>
      <c r="BE13" s="270"/>
      <c r="BS13" s="15" t="s">
        <v>6</v>
      </c>
    </row>
    <row r="14" spans="1:74" ht="12.75">
      <c r="B14" s="19"/>
      <c r="C14" s="20"/>
      <c r="D14" s="20"/>
      <c r="E14" s="275" t="s">
        <v>29</v>
      </c>
      <c r="F14" s="276"/>
      <c r="G14" s="276"/>
      <c r="H14" s="276"/>
      <c r="I14" s="276"/>
      <c r="J14" s="276"/>
      <c r="K14" s="276"/>
      <c r="L14" s="276"/>
      <c r="M14" s="276"/>
      <c r="N14" s="276"/>
      <c r="O14" s="276"/>
      <c r="P14" s="276"/>
      <c r="Q14" s="276"/>
      <c r="R14" s="276"/>
      <c r="S14" s="276"/>
      <c r="T14" s="276"/>
      <c r="U14" s="276"/>
      <c r="V14" s="276"/>
      <c r="W14" s="276"/>
      <c r="X14" s="276"/>
      <c r="Y14" s="276"/>
      <c r="Z14" s="276"/>
      <c r="AA14" s="276"/>
      <c r="AB14" s="276"/>
      <c r="AC14" s="276"/>
      <c r="AD14" s="276"/>
      <c r="AE14" s="276"/>
      <c r="AF14" s="276"/>
      <c r="AG14" s="276"/>
      <c r="AH14" s="276"/>
      <c r="AI14" s="276"/>
      <c r="AJ14" s="276"/>
      <c r="AK14" s="27" t="s">
        <v>27</v>
      </c>
      <c r="AL14" s="20"/>
      <c r="AM14" s="20"/>
      <c r="AN14" s="29" t="s">
        <v>29</v>
      </c>
      <c r="AO14" s="20"/>
      <c r="AP14" s="20"/>
      <c r="AQ14" s="20"/>
      <c r="AR14" s="18"/>
      <c r="BE14" s="270"/>
      <c r="BS14" s="15" t="s">
        <v>6</v>
      </c>
    </row>
    <row r="15" spans="1:74" s="1" customFormat="1" ht="6.95" customHeight="1"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18"/>
      <c r="BE15" s="270"/>
      <c r="BS15" s="15" t="s">
        <v>4</v>
      </c>
    </row>
    <row r="16" spans="1:74" s="1" customFormat="1" ht="12" customHeight="1">
      <c r="B16" s="19"/>
      <c r="C16" s="20"/>
      <c r="D16" s="27" t="s">
        <v>30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7" t="s">
        <v>25</v>
      </c>
      <c r="AL16" s="20"/>
      <c r="AM16" s="20"/>
      <c r="AN16" s="25" t="s">
        <v>1</v>
      </c>
      <c r="AO16" s="20"/>
      <c r="AP16" s="20"/>
      <c r="AQ16" s="20"/>
      <c r="AR16" s="18"/>
      <c r="BE16" s="270"/>
      <c r="BS16" s="15" t="s">
        <v>4</v>
      </c>
    </row>
    <row r="17" spans="1:71" s="1" customFormat="1" ht="18.399999999999999" customHeight="1">
      <c r="B17" s="19"/>
      <c r="C17" s="20"/>
      <c r="D17" s="20"/>
      <c r="E17" s="25" t="s">
        <v>31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7" t="s">
        <v>27</v>
      </c>
      <c r="AL17" s="20"/>
      <c r="AM17" s="20"/>
      <c r="AN17" s="25" t="s">
        <v>1</v>
      </c>
      <c r="AO17" s="20"/>
      <c r="AP17" s="20"/>
      <c r="AQ17" s="20"/>
      <c r="AR17" s="18"/>
      <c r="BE17" s="270"/>
      <c r="BS17" s="15" t="s">
        <v>32</v>
      </c>
    </row>
    <row r="18" spans="1:71" s="1" customFormat="1" ht="6.95" customHeight="1"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18"/>
      <c r="BE18" s="270"/>
      <c r="BS18" s="15" t="s">
        <v>6</v>
      </c>
    </row>
    <row r="19" spans="1:71" s="1" customFormat="1" ht="12" customHeight="1">
      <c r="B19" s="19"/>
      <c r="C19" s="20"/>
      <c r="D19" s="27" t="s">
        <v>33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7" t="s">
        <v>25</v>
      </c>
      <c r="AL19" s="20"/>
      <c r="AM19" s="20"/>
      <c r="AN19" s="25" t="s">
        <v>1</v>
      </c>
      <c r="AO19" s="20"/>
      <c r="AP19" s="20"/>
      <c r="AQ19" s="20"/>
      <c r="AR19" s="18"/>
      <c r="BE19" s="270"/>
      <c r="BS19" s="15" t="s">
        <v>6</v>
      </c>
    </row>
    <row r="20" spans="1:71" s="1" customFormat="1" ht="18.399999999999999" customHeight="1">
      <c r="B20" s="19"/>
      <c r="C20" s="20"/>
      <c r="D20" s="20"/>
      <c r="E20" s="25" t="s">
        <v>34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7" t="s">
        <v>27</v>
      </c>
      <c r="AL20" s="20"/>
      <c r="AM20" s="20"/>
      <c r="AN20" s="25" t="s">
        <v>1</v>
      </c>
      <c r="AO20" s="20"/>
      <c r="AP20" s="20"/>
      <c r="AQ20" s="20"/>
      <c r="AR20" s="18"/>
      <c r="BE20" s="270"/>
      <c r="BS20" s="15" t="s">
        <v>32</v>
      </c>
    </row>
    <row r="21" spans="1:71" s="1" customFormat="1" ht="6.95" customHeight="1"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18"/>
      <c r="BE21" s="270"/>
    </row>
    <row r="22" spans="1:71" s="1" customFormat="1" ht="12" customHeight="1">
      <c r="B22" s="19"/>
      <c r="C22" s="20"/>
      <c r="D22" s="27" t="s">
        <v>35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18"/>
      <c r="BE22" s="270"/>
    </row>
    <row r="23" spans="1:71" s="1" customFormat="1" ht="16.5" customHeight="1">
      <c r="B23" s="19"/>
      <c r="C23" s="20"/>
      <c r="D23" s="20"/>
      <c r="E23" s="277" t="s">
        <v>1</v>
      </c>
      <c r="F23" s="277"/>
      <c r="G23" s="277"/>
      <c r="H23" s="277"/>
      <c r="I23" s="277"/>
      <c r="J23" s="277"/>
      <c r="K23" s="277"/>
      <c r="L23" s="277"/>
      <c r="M23" s="277"/>
      <c r="N23" s="277"/>
      <c r="O23" s="277"/>
      <c r="P23" s="277"/>
      <c r="Q23" s="277"/>
      <c r="R23" s="277"/>
      <c r="S23" s="277"/>
      <c r="T23" s="277"/>
      <c r="U23" s="277"/>
      <c r="V23" s="277"/>
      <c r="W23" s="277"/>
      <c r="X23" s="277"/>
      <c r="Y23" s="277"/>
      <c r="Z23" s="277"/>
      <c r="AA23" s="277"/>
      <c r="AB23" s="277"/>
      <c r="AC23" s="277"/>
      <c r="AD23" s="277"/>
      <c r="AE23" s="277"/>
      <c r="AF23" s="277"/>
      <c r="AG23" s="277"/>
      <c r="AH23" s="277"/>
      <c r="AI23" s="277"/>
      <c r="AJ23" s="277"/>
      <c r="AK23" s="277"/>
      <c r="AL23" s="277"/>
      <c r="AM23" s="277"/>
      <c r="AN23" s="277"/>
      <c r="AO23" s="20"/>
      <c r="AP23" s="20"/>
      <c r="AQ23" s="20"/>
      <c r="AR23" s="18"/>
      <c r="BE23" s="270"/>
    </row>
    <row r="24" spans="1:71" s="1" customFormat="1" ht="6.95" customHeight="1"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18"/>
      <c r="BE24" s="270"/>
    </row>
    <row r="25" spans="1:71" s="1" customFormat="1" ht="6.95" customHeight="1">
      <c r="B25" s="19"/>
      <c r="C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20"/>
      <c r="AQ25" s="20"/>
      <c r="AR25" s="18"/>
      <c r="BE25" s="270"/>
    </row>
    <row r="26" spans="1:71" s="2" customFormat="1" ht="25.9" customHeight="1">
      <c r="A26" s="32"/>
      <c r="B26" s="33"/>
      <c r="C26" s="34"/>
      <c r="D26" s="35" t="s">
        <v>36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278">
        <f>ROUND(AG94,2)</f>
        <v>0</v>
      </c>
      <c r="AL26" s="279"/>
      <c r="AM26" s="279"/>
      <c r="AN26" s="279"/>
      <c r="AO26" s="279"/>
      <c r="AP26" s="34"/>
      <c r="AQ26" s="34"/>
      <c r="AR26" s="37"/>
      <c r="BE26" s="270"/>
    </row>
    <row r="27" spans="1:71" s="2" customFormat="1" ht="6.95" customHeight="1">
      <c r="A27" s="32"/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7"/>
      <c r="BE27" s="270"/>
    </row>
    <row r="28" spans="1:71" s="2" customFormat="1" ht="12.75">
      <c r="A28" s="32"/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280" t="s">
        <v>37</v>
      </c>
      <c r="M28" s="280"/>
      <c r="N28" s="280"/>
      <c r="O28" s="280"/>
      <c r="P28" s="280"/>
      <c r="Q28" s="34"/>
      <c r="R28" s="34"/>
      <c r="S28" s="34"/>
      <c r="T28" s="34"/>
      <c r="U28" s="34"/>
      <c r="V28" s="34"/>
      <c r="W28" s="280" t="s">
        <v>38</v>
      </c>
      <c r="X28" s="280"/>
      <c r="Y28" s="280"/>
      <c r="Z28" s="280"/>
      <c r="AA28" s="280"/>
      <c r="AB28" s="280"/>
      <c r="AC28" s="280"/>
      <c r="AD28" s="280"/>
      <c r="AE28" s="280"/>
      <c r="AF28" s="34"/>
      <c r="AG28" s="34"/>
      <c r="AH28" s="34"/>
      <c r="AI28" s="34"/>
      <c r="AJ28" s="34"/>
      <c r="AK28" s="280" t="s">
        <v>39</v>
      </c>
      <c r="AL28" s="280"/>
      <c r="AM28" s="280"/>
      <c r="AN28" s="280"/>
      <c r="AO28" s="280"/>
      <c r="AP28" s="34"/>
      <c r="AQ28" s="34"/>
      <c r="AR28" s="37"/>
      <c r="BE28" s="270"/>
    </row>
    <row r="29" spans="1:71" s="3" customFormat="1" ht="14.45" customHeight="1">
      <c r="B29" s="38"/>
      <c r="C29" s="39"/>
      <c r="D29" s="27" t="s">
        <v>40</v>
      </c>
      <c r="E29" s="39"/>
      <c r="F29" s="27" t="s">
        <v>41</v>
      </c>
      <c r="G29" s="39"/>
      <c r="H29" s="39"/>
      <c r="I29" s="39"/>
      <c r="J29" s="39"/>
      <c r="K29" s="39"/>
      <c r="L29" s="264">
        <v>0.21</v>
      </c>
      <c r="M29" s="263"/>
      <c r="N29" s="263"/>
      <c r="O29" s="263"/>
      <c r="P29" s="263"/>
      <c r="Q29" s="39"/>
      <c r="R29" s="39"/>
      <c r="S29" s="39"/>
      <c r="T29" s="39"/>
      <c r="U29" s="39"/>
      <c r="V29" s="39"/>
      <c r="W29" s="262">
        <f>ROUND(AZ94, 2)</f>
        <v>0</v>
      </c>
      <c r="X29" s="263"/>
      <c r="Y29" s="263"/>
      <c r="Z29" s="263"/>
      <c r="AA29" s="263"/>
      <c r="AB29" s="263"/>
      <c r="AC29" s="263"/>
      <c r="AD29" s="263"/>
      <c r="AE29" s="263"/>
      <c r="AF29" s="39"/>
      <c r="AG29" s="39"/>
      <c r="AH29" s="39"/>
      <c r="AI29" s="39"/>
      <c r="AJ29" s="39"/>
      <c r="AK29" s="262">
        <f>ROUND(AV94, 2)</f>
        <v>0</v>
      </c>
      <c r="AL29" s="263"/>
      <c r="AM29" s="263"/>
      <c r="AN29" s="263"/>
      <c r="AO29" s="263"/>
      <c r="AP29" s="39"/>
      <c r="AQ29" s="39"/>
      <c r="AR29" s="40"/>
      <c r="BE29" s="271"/>
    </row>
    <row r="30" spans="1:71" s="3" customFormat="1" ht="14.45" customHeight="1">
      <c r="B30" s="38"/>
      <c r="C30" s="39"/>
      <c r="D30" s="39"/>
      <c r="E30" s="39"/>
      <c r="F30" s="27" t="s">
        <v>42</v>
      </c>
      <c r="G30" s="39"/>
      <c r="H30" s="39"/>
      <c r="I30" s="39"/>
      <c r="J30" s="39"/>
      <c r="K30" s="39"/>
      <c r="L30" s="264">
        <v>0.15</v>
      </c>
      <c r="M30" s="263"/>
      <c r="N30" s="263"/>
      <c r="O30" s="263"/>
      <c r="P30" s="263"/>
      <c r="Q30" s="39"/>
      <c r="R30" s="39"/>
      <c r="S30" s="39"/>
      <c r="T30" s="39"/>
      <c r="U30" s="39"/>
      <c r="V30" s="39"/>
      <c r="W30" s="262">
        <f>ROUND(BA94, 2)</f>
        <v>0</v>
      </c>
      <c r="X30" s="263"/>
      <c r="Y30" s="263"/>
      <c r="Z30" s="263"/>
      <c r="AA30" s="263"/>
      <c r="AB30" s="263"/>
      <c r="AC30" s="263"/>
      <c r="AD30" s="263"/>
      <c r="AE30" s="263"/>
      <c r="AF30" s="39"/>
      <c r="AG30" s="39"/>
      <c r="AH30" s="39"/>
      <c r="AI30" s="39"/>
      <c r="AJ30" s="39"/>
      <c r="AK30" s="262">
        <f>ROUND(AW94, 2)</f>
        <v>0</v>
      </c>
      <c r="AL30" s="263"/>
      <c r="AM30" s="263"/>
      <c r="AN30" s="263"/>
      <c r="AO30" s="263"/>
      <c r="AP30" s="39"/>
      <c r="AQ30" s="39"/>
      <c r="AR30" s="40"/>
      <c r="BE30" s="271"/>
    </row>
    <row r="31" spans="1:71" s="3" customFormat="1" ht="14.45" hidden="1" customHeight="1">
      <c r="B31" s="38"/>
      <c r="C31" s="39"/>
      <c r="D31" s="39"/>
      <c r="E31" s="39"/>
      <c r="F31" s="27" t="s">
        <v>43</v>
      </c>
      <c r="G31" s="39"/>
      <c r="H31" s="39"/>
      <c r="I31" s="39"/>
      <c r="J31" s="39"/>
      <c r="K31" s="39"/>
      <c r="L31" s="264">
        <v>0.21</v>
      </c>
      <c r="M31" s="263"/>
      <c r="N31" s="263"/>
      <c r="O31" s="263"/>
      <c r="P31" s="263"/>
      <c r="Q31" s="39"/>
      <c r="R31" s="39"/>
      <c r="S31" s="39"/>
      <c r="T31" s="39"/>
      <c r="U31" s="39"/>
      <c r="V31" s="39"/>
      <c r="W31" s="262">
        <f>ROUND(BB94, 2)</f>
        <v>0</v>
      </c>
      <c r="X31" s="263"/>
      <c r="Y31" s="263"/>
      <c r="Z31" s="263"/>
      <c r="AA31" s="263"/>
      <c r="AB31" s="263"/>
      <c r="AC31" s="263"/>
      <c r="AD31" s="263"/>
      <c r="AE31" s="263"/>
      <c r="AF31" s="39"/>
      <c r="AG31" s="39"/>
      <c r="AH31" s="39"/>
      <c r="AI31" s="39"/>
      <c r="AJ31" s="39"/>
      <c r="AK31" s="262">
        <v>0</v>
      </c>
      <c r="AL31" s="263"/>
      <c r="AM31" s="263"/>
      <c r="AN31" s="263"/>
      <c r="AO31" s="263"/>
      <c r="AP31" s="39"/>
      <c r="AQ31" s="39"/>
      <c r="AR31" s="40"/>
      <c r="BE31" s="271"/>
    </row>
    <row r="32" spans="1:71" s="3" customFormat="1" ht="14.45" hidden="1" customHeight="1">
      <c r="B32" s="38"/>
      <c r="C32" s="39"/>
      <c r="D32" s="39"/>
      <c r="E32" s="39"/>
      <c r="F32" s="27" t="s">
        <v>44</v>
      </c>
      <c r="G32" s="39"/>
      <c r="H32" s="39"/>
      <c r="I32" s="39"/>
      <c r="J32" s="39"/>
      <c r="K32" s="39"/>
      <c r="L32" s="264">
        <v>0.15</v>
      </c>
      <c r="M32" s="263"/>
      <c r="N32" s="263"/>
      <c r="O32" s="263"/>
      <c r="P32" s="263"/>
      <c r="Q32" s="39"/>
      <c r="R32" s="39"/>
      <c r="S32" s="39"/>
      <c r="T32" s="39"/>
      <c r="U32" s="39"/>
      <c r="V32" s="39"/>
      <c r="W32" s="262">
        <f>ROUND(BC94, 2)</f>
        <v>0</v>
      </c>
      <c r="X32" s="263"/>
      <c r="Y32" s="263"/>
      <c r="Z32" s="263"/>
      <c r="AA32" s="263"/>
      <c r="AB32" s="263"/>
      <c r="AC32" s="263"/>
      <c r="AD32" s="263"/>
      <c r="AE32" s="263"/>
      <c r="AF32" s="39"/>
      <c r="AG32" s="39"/>
      <c r="AH32" s="39"/>
      <c r="AI32" s="39"/>
      <c r="AJ32" s="39"/>
      <c r="AK32" s="262">
        <v>0</v>
      </c>
      <c r="AL32" s="263"/>
      <c r="AM32" s="263"/>
      <c r="AN32" s="263"/>
      <c r="AO32" s="263"/>
      <c r="AP32" s="39"/>
      <c r="AQ32" s="39"/>
      <c r="AR32" s="40"/>
      <c r="BE32" s="271"/>
    </row>
    <row r="33" spans="1:57" s="3" customFormat="1" ht="14.45" hidden="1" customHeight="1">
      <c r="B33" s="38"/>
      <c r="C33" s="39"/>
      <c r="D33" s="39"/>
      <c r="E33" s="39"/>
      <c r="F33" s="27" t="s">
        <v>45</v>
      </c>
      <c r="G33" s="39"/>
      <c r="H33" s="39"/>
      <c r="I33" s="39"/>
      <c r="J33" s="39"/>
      <c r="K33" s="39"/>
      <c r="L33" s="264">
        <v>0</v>
      </c>
      <c r="M33" s="263"/>
      <c r="N33" s="263"/>
      <c r="O33" s="263"/>
      <c r="P33" s="263"/>
      <c r="Q33" s="39"/>
      <c r="R33" s="39"/>
      <c r="S33" s="39"/>
      <c r="T33" s="39"/>
      <c r="U33" s="39"/>
      <c r="V33" s="39"/>
      <c r="W33" s="262">
        <f>ROUND(BD94, 2)</f>
        <v>0</v>
      </c>
      <c r="X33" s="263"/>
      <c r="Y33" s="263"/>
      <c r="Z33" s="263"/>
      <c r="AA33" s="263"/>
      <c r="AB33" s="263"/>
      <c r="AC33" s="263"/>
      <c r="AD33" s="263"/>
      <c r="AE33" s="263"/>
      <c r="AF33" s="39"/>
      <c r="AG33" s="39"/>
      <c r="AH33" s="39"/>
      <c r="AI33" s="39"/>
      <c r="AJ33" s="39"/>
      <c r="AK33" s="262">
        <v>0</v>
      </c>
      <c r="AL33" s="263"/>
      <c r="AM33" s="263"/>
      <c r="AN33" s="263"/>
      <c r="AO33" s="263"/>
      <c r="AP33" s="39"/>
      <c r="AQ33" s="39"/>
      <c r="AR33" s="40"/>
      <c r="BE33" s="271"/>
    </row>
    <row r="34" spans="1:57" s="2" customFormat="1" ht="6.95" customHeight="1">
      <c r="A34" s="32"/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7"/>
      <c r="BE34" s="270"/>
    </row>
    <row r="35" spans="1:57" s="2" customFormat="1" ht="25.9" customHeight="1">
      <c r="A35" s="32"/>
      <c r="B35" s="33"/>
      <c r="C35" s="41"/>
      <c r="D35" s="42" t="s">
        <v>46</v>
      </c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4" t="s">
        <v>47</v>
      </c>
      <c r="U35" s="43"/>
      <c r="V35" s="43"/>
      <c r="W35" s="43"/>
      <c r="X35" s="265" t="s">
        <v>48</v>
      </c>
      <c r="Y35" s="266"/>
      <c r="Z35" s="266"/>
      <c r="AA35" s="266"/>
      <c r="AB35" s="266"/>
      <c r="AC35" s="43"/>
      <c r="AD35" s="43"/>
      <c r="AE35" s="43"/>
      <c r="AF35" s="43"/>
      <c r="AG35" s="43"/>
      <c r="AH35" s="43"/>
      <c r="AI35" s="43"/>
      <c r="AJ35" s="43"/>
      <c r="AK35" s="267">
        <f>SUM(AK26:AK33)</f>
        <v>0</v>
      </c>
      <c r="AL35" s="266"/>
      <c r="AM35" s="266"/>
      <c r="AN35" s="266"/>
      <c r="AO35" s="268"/>
      <c r="AP35" s="41"/>
      <c r="AQ35" s="41"/>
      <c r="AR35" s="37"/>
      <c r="BE35" s="32"/>
    </row>
    <row r="36" spans="1:57" s="2" customFormat="1" ht="6.95" customHeight="1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7"/>
      <c r="BE36" s="32"/>
    </row>
    <row r="37" spans="1:57" s="2" customFormat="1" ht="14.45" customHeight="1">
      <c r="A37" s="32"/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7"/>
      <c r="BE37" s="32"/>
    </row>
    <row r="38" spans="1:57" s="1" customFormat="1" ht="14.45" customHeight="1"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18"/>
    </row>
    <row r="39" spans="1:57" s="1" customFormat="1" ht="14.45" customHeight="1"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18"/>
    </row>
    <row r="40" spans="1:57" s="1" customFormat="1" ht="14.45" customHeight="1"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18"/>
    </row>
    <row r="41" spans="1:57" s="1" customFormat="1" ht="14.45" customHeight="1"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18"/>
    </row>
    <row r="42" spans="1:57" s="1" customFormat="1" ht="14.45" customHeight="1"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18"/>
    </row>
    <row r="43" spans="1:57" s="1" customFormat="1" ht="14.45" customHeight="1"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18"/>
    </row>
    <row r="44" spans="1:57" s="1" customFormat="1" ht="14.45" customHeight="1"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18"/>
    </row>
    <row r="45" spans="1:57" s="1" customFormat="1" ht="14.45" customHeight="1"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18"/>
    </row>
    <row r="46" spans="1:57" s="1" customFormat="1" ht="14.45" customHeight="1"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18"/>
    </row>
    <row r="47" spans="1:57" s="1" customFormat="1" ht="14.45" customHeight="1"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18"/>
    </row>
    <row r="48" spans="1:57" s="1" customFormat="1" ht="14.45" customHeight="1"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18"/>
    </row>
    <row r="49" spans="1:57" s="2" customFormat="1" ht="14.45" customHeight="1">
      <c r="B49" s="45"/>
      <c r="C49" s="46"/>
      <c r="D49" s="47" t="s">
        <v>49</v>
      </c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7" t="s">
        <v>50</v>
      </c>
      <c r="AI49" s="48"/>
      <c r="AJ49" s="48"/>
      <c r="AK49" s="48"/>
      <c r="AL49" s="48"/>
      <c r="AM49" s="48"/>
      <c r="AN49" s="48"/>
      <c r="AO49" s="48"/>
      <c r="AP49" s="46"/>
      <c r="AQ49" s="46"/>
      <c r="AR49" s="49"/>
    </row>
    <row r="50" spans="1:57"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18"/>
    </row>
    <row r="51" spans="1:57"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18"/>
    </row>
    <row r="52" spans="1:57"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18"/>
    </row>
    <row r="53" spans="1:57"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18"/>
    </row>
    <row r="54" spans="1:57"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18"/>
    </row>
    <row r="55" spans="1:57">
      <c r="B55" s="19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18"/>
    </row>
    <row r="56" spans="1:57"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18"/>
    </row>
    <row r="57" spans="1:57">
      <c r="B57" s="19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18"/>
    </row>
    <row r="58" spans="1:57">
      <c r="B58" s="19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18"/>
    </row>
    <row r="59" spans="1:57"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18"/>
    </row>
    <row r="60" spans="1:57" s="2" customFormat="1" ht="12.75">
      <c r="A60" s="32"/>
      <c r="B60" s="33"/>
      <c r="C60" s="34"/>
      <c r="D60" s="50" t="s">
        <v>51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50" t="s">
        <v>52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50" t="s">
        <v>51</v>
      </c>
      <c r="AI60" s="36"/>
      <c r="AJ60" s="36"/>
      <c r="AK60" s="36"/>
      <c r="AL60" s="36"/>
      <c r="AM60" s="50" t="s">
        <v>52</v>
      </c>
      <c r="AN60" s="36"/>
      <c r="AO60" s="36"/>
      <c r="AP60" s="34"/>
      <c r="AQ60" s="34"/>
      <c r="AR60" s="37"/>
      <c r="BE60" s="32"/>
    </row>
    <row r="61" spans="1:57"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18"/>
    </row>
    <row r="62" spans="1:57"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18"/>
    </row>
    <row r="63" spans="1:57"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18"/>
    </row>
    <row r="64" spans="1:57" s="2" customFormat="1" ht="12.75">
      <c r="A64" s="32"/>
      <c r="B64" s="33"/>
      <c r="C64" s="34"/>
      <c r="D64" s="47" t="s">
        <v>53</v>
      </c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47" t="s">
        <v>54</v>
      </c>
      <c r="AI64" s="51"/>
      <c r="AJ64" s="51"/>
      <c r="AK64" s="51"/>
      <c r="AL64" s="51"/>
      <c r="AM64" s="51"/>
      <c r="AN64" s="51"/>
      <c r="AO64" s="51"/>
      <c r="AP64" s="34"/>
      <c r="AQ64" s="34"/>
      <c r="AR64" s="37"/>
      <c r="BE64" s="32"/>
    </row>
    <row r="65" spans="1:57"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18"/>
    </row>
    <row r="66" spans="1:57"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18"/>
    </row>
    <row r="67" spans="1:57"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18"/>
    </row>
    <row r="68" spans="1:57"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18"/>
    </row>
    <row r="69" spans="1:57"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18"/>
    </row>
    <row r="70" spans="1:57"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18"/>
    </row>
    <row r="71" spans="1:57"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18"/>
    </row>
    <row r="72" spans="1:57"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18"/>
    </row>
    <row r="73" spans="1:57"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18"/>
    </row>
    <row r="74" spans="1:57"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18"/>
    </row>
    <row r="75" spans="1:57" s="2" customFormat="1" ht="12.75">
      <c r="A75" s="32"/>
      <c r="B75" s="33"/>
      <c r="C75" s="34"/>
      <c r="D75" s="50" t="s">
        <v>51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50" t="s">
        <v>52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50" t="s">
        <v>51</v>
      </c>
      <c r="AI75" s="36"/>
      <c r="AJ75" s="36"/>
      <c r="AK75" s="36"/>
      <c r="AL75" s="36"/>
      <c r="AM75" s="50" t="s">
        <v>52</v>
      </c>
      <c r="AN75" s="36"/>
      <c r="AO75" s="36"/>
      <c r="AP75" s="34"/>
      <c r="AQ75" s="34"/>
      <c r="AR75" s="37"/>
      <c r="BE75" s="32"/>
    </row>
    <row r="76" spans="1:57" s="2" customFormat="1">
      <c r="A76" s="32"/>
      <c r="B76" s="33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7"/>
      <c r="BE76" s="32"/>
    </row>
    <row r="77" spans="1:57" s="2" customFormat="1" ht="6.95" customHeight="1">
      <c r="A77" s="32"/>
      <c r="B77" s="52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37"/>
      <c r="BE77" s="32"/>
    </row>
    <row r="81" spans="1:91" s="2" customFormat="1" ht="6.95" customHeight="1">
      <c r="A81" s="32"/>
      <c r="B81" s="54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37"/>
      <c r="BE81" s="32"/>
    </row>
    <row r="82" spans="1:91" s="2" customFormat="1" ht="24.95" customHeight="1">
      <c r="A82" s="32"/>
      <c r="B82" s="33"/>
      <c r="C82" s="21" t="s">
        <v>55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7"/>
      <c r="BE82" s="32"/>
    </row>
    <row r="83" spans="1:91" s="2" customFormat="1" ht="6.95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7"/>
      <c r="BE83" s="32"/>
    </row>
    <row r="84" spans="1:91" s="4" customFormat="1" ht="12" customHeight="1">
      <c r="B84" s="56"/>
      <c r="C84" s="27" t="s">
        <v>13</v>
      </c>
      <c r="D84" s="57"/>
      <c r="E84" s="57"/>
      <c r="F84" s="57"/>
      <c r="G84" s="57"/>
      <c r="H84" s="57"/>
      <c r="I84" s="57"/>
      <c r="J84" s="57"/>
      <c r="K84" s="57"/>
      <c r="L84" s="57" t="str">
        <f>K5</f>
        <v>20221608001</v>
      </c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8"/>
    </row>
    <row r="85" spans="1:91" s="5" customFormat="1" ht="36.950000000000003" customHeight="1">
      <c r="B85" s="59"/>
      <c r="C85" s="60" t="s">
        <v>16</v>
      </c>
      <c r="D85" s="61"/>
      <c r="E85" s="61"/>
      <c r="F85" s="61"/>
      <c r="G85" s="61"/>
      <c r="H85" s="61"/>
      <c r="I85" s="61"/>
      <c r="J85" s="61"/>
      <c r="K85" s="61"/>
      <c r="L85" s="251" t="str">
        <f>K6</f>
        <v>Oprava koupelny - FONTÁNA Hlučín</v>
      </c>
      <c r="M85" s="252"/>
      <c r="N85" s="252"/>
      <c r="O85" s="252"/>
      <c r="P85" s="252"/>
      <c r="Q85" s="252"/>
      <c r="R85" s="252"/>
      <c r="S85" s="252"/>
      <c r="T85" s="252"/>
      <c r="U85" s="252"/>
      <c r="V85" s="252"/>
      <c r="W85" s="252"/>
      <c r="X85" s="252"/>
      <c r="Y85" s="252"/>
      <c r="Z85" s="252"/>
      <c r="AA85" s="252"/>
      <c r="AB85" s="252"/>
      <c r="AC85" s="252"/>
      <c r="AD85" s="252"/>
      <c r="AE85" s="252"/>
      <c r="AF85" s="252"/>
      <c r="AG85" s="252"/>
      <c r="AH85" s="252"/>
      <c r="AI85" s="252"/>
      <c r="AJ85" s="252"/>
      <c r="AK85" s="61"/>
      <c r="AL85" s="61"/>
      <c r="AM85" s="61"/>
      <c r="AN85" s="61"/>
      <c r="AO85" s="61"/>
      <c r="AP85" s="61"/>
      <c r="AQ85" s="61"/>
      <c r="AR85" s="62"/>
    </row>
    <row r="86" spans="1:91" s="2" customFormat="1" ht="6.95" customHeight="1">
      <c r="A86" s="32"/>
      <c r="B86" s="33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7"/>
      <c r="BE86" s="32"/>
    </row>
    <row r="87" spans="1:91" s="2" customFormat="1" ht="12" customHeight="1">
      <c r="A87" s="32"/>
      <c r="B87" s="33"/>
      <c r="C87" s="27" t="s">
        <v>20</v>
      </c>
      <c r="D87" s="34"/>
      <c r="E87" s="34"/>
      <c r="F87" s="34"/>
      <c r="G87" s="34"/>
      <c r="H87" s="34"/>
      <c r="I87" s="34"/>
      <c r="J87" s="34"/>
      <c r="K87" s="34"/>
      <c r="L87" s="63" t="str">
        <f>IF(K8="","",K8)</f>
        <v>Hlučín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7" t="s">
        <v>22</v>
      </c>
      <c r="AJ87" s="34"/>
      <c r="AK87" s="34"/>
      <c r="AL87" s="34"/>
      <c r="AM87" s="253" t="str">
        <f>IF(AN8= "","",AN8)</f>
        <v>11. 8. 2022</v>
      </c>
      <c r="AN87" s="253"/>
      <c r="AO87" s="34"/>
      <c r="AP87" s="34"/>
      <c r="AQ87" s="34"/>
      <c r="AR87" s="37"/>
      <c r="BE87" s="32"/>
    </row>
    <row r="88" spans="1:91" s="2" customFormat="1" ht="6.95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7"/>
      <c r="BE88" s="32"/>
    </row>
    <row r="89" spans="1:91" s="2" customFormat="1" ht="15.2" customHeight="1">
      <c r="A89" s="32"/>
      <c r="B89" s="33"/>
      <c r="C89" s="27" t="s">
        <v>24</v>
      </c>
      <c r="D89" s="34"/>
      <c r="E89" s="34"/>
      <c r="F89" s="34"/>
      <c r="G89" s="34"/>
      <c r="H89" s="34"/>
      <c r="I89" s="34"/>
      <c r="J89" s="34"/>
      <c r="K89" s="34"/>
      <c r="L89" s="57" t="str">
        <f>IF(E11= "","",E11)</f>
        <v>FONTÁNA p.o.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7" t="s">
        <v>30</v>
      </c>
      <c r="AJ89" s="34"/>
      <c r="AK89" s="34"/>
      <c r="AL89" s="34"/>
      <c r="AM89" s="254" t="str">
        <f>IF(E17="","",E17)</f>
        <v>ATRIS s.r.o.</v>
      </c>
      <c r="AN89" s="255"/>
      <c r="AO89" s="255"/>
      <c r="AP89" s="255"/>
      <c r="AQ89" s="34"/>
      <c r="AR89" s="37"/>
      <c r="AS89" s="256" t="s">
        <v>56</v>
      </c>
      <c r="AT89" s="257"/>
      <c r="AU89" s="65"/>
      <c r="AV89" s="65"/>
      <c r="AW89" s="65"/>
      <c r="AX89" s="65"/>
      <c r="AY89" s="65"/>
      <c r="AZ89" s="65"/>
      <c r="BA89" s="65"/>
      <c r="BB89" s="65"/>
      <c r="BC89" s="65"/>
      <c r="BD89" s="66"/>
      <c r="BE89" s="32"/>
    </row>
    <row r="90" spans="1:91" s="2" customFormat="1" ht="15.2" customHeight="1">
      <c r="A90" s="32"/>
      <c r="B90" s="33"/>
      <c r="C90" s="27" t="s">
        <v>28</v>
      </c>
      <c r="D90" s="34"/>
      <c r="E90" s="34"/>
      <c r="F90" s="34"/>
      <c r="G90" s="34"/>
      <c r="H90" s="34"/>
      <c r="I90" s="34"/>
      <c r="J90" s="34"/>
      <c r="K90" s="34"/>
      <c r="L90" s="57" t="str">
        <f>IF(E14= "Vyplň údaj","",E14)</f>
        <v/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7" t="s">
        <v>33</v>
      </c>
      <c r="AJ90" s="34"/>
      <c r="AK90" s="34"/>
      <c r="AL90" s="34"/>
      <c r="AM90" s="254" t="str">
        <f>IF(E20="","",E20)</f>
        <v>Barbora Kyšková</v>
      </c>
      <c r="AN90" s="255"/>
      <c r="AO90" s="255"/>
      <c r="AP90" s="255"/>
      <c r="AQ90" s="34"/>
      <c r="AR90" s="37"/>
      <c r="AS90" s="258"/>
      <c r="AT90" s="259"/>
      <c r="AU90" s="67"/>
      <c r="AV90" s="67"/>
      <c r="AW90" s="67"/>
      <c r="AX90" s="67"/>
      <c r="AY90" s="67"/>
      <c r="AZ90" s="67"/>
      <c r="BA90" s="67"/>
      <c r="BB90" s="67"/>
      <c r="BC90" s="67"/>
      <c r="BD90" s="68"/>
      <c r="BE90" s="32"/>
    </row>
    <row r="91" spans="1:91" s="2" customFormat="1" ht="10.9" customHeight="1">
      <c r="A91" s="32"/>
      <c r="B91" s="33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7"/>
      <c r="AS91" s="260"/>
      <c r="AT91" s="261"/>
      <c r="AU91" s="69"/>
      <c r="AV91" s="69"/>
      <c r="AW91" s="69"/>
      <c r="AX91" s="69"/>
      <c r="AY91" s="69"/>
      <c r="AZ91" s="69"/>
      <c r="BA91" s="69"/>
      <c r="BB91" s="69"/>
      <c r="BC91" s="69"/>
      <c r="BD91" s="70"/>
      <c r="BE91" s="32"/>
    </row>
    <row r="92" spans="1:91" s="2" customFormat="1" ht="29.25" customHeight="1">
      <c r="A92" s="32"/>
      <c r="B92" s="33"/>
      <c r="C92" s="241" t="s">
        <v>57</v>
      </c>
      <c r="D92" s="242"/>
      <c r="E92" s="242"/>
      <c r="F92" s="242"/>
      <c r="G92" s="242"/>
      <c r="H92" s="71"/>
      <c r="I92" s="243" t="s">
        <v>58</v>
      </c>
      <c r="J92" s="242"/>
      <c r="K92" s="242"/>
      <c r="L92" s="242"/>
      <c r="M92" s="242"/>
      <c r="N92" s="242"/>
      <c r="O92" s="242"/>
      <c r="P92" s="242"/>
      <c r="Q92" s="242"/>
      <c r="R92" s="242"/>
      <c r="S92" s="242"/>
      <c r="T92" s="242"/>
      <c r="U92" s="242"/>
      <c r="V92" s="242"/>
      <c r="W92" s="242"/>
      <c r="X92" s="242"/>
      <c r="Y92" s="242"/>
      <c r="Z92" s="242"/>
      <c r="AA92" s="242"/>
      <c r="AB92" s="242"/>
      <c r="AC92" s="242"/>
      <c r="AD92" s="242"/>
      <c r="AE92" s="242"/>
      <c r="AF92" s="242"/>
      <c r="AG92" s="244" t="s">
        <v>59</v>
      </c>
      <c r="AH92" s="242"/>
      <c r="AI92" s="242"/>
      <c r="AJ92" s="242"/>
      <c r="AK92" s="242"/>
      <c r="AL92" s="242"/>
      <c r="AM92" s="242"/>
      <c r="AN92" s="243" t="s">
        <v>60</v>
      </c>
      <c r="AO92" s="242"/>
      <c r="AP92" s="245"/>
      <c r="AQ92" s="72" t="s">
        <v>61</v>
      </c>
      <c r="AR92" s="37"/>
      <c r="AS92" s="73" t="s">
        <v>62</v>
      </c>
      <c r="AT92" s="74" t="s">
        <v>63</v>
      </c>
      <c r="AU92" s="74" t="s">
        <v>64</v>
      </c>
      <c r="AV92" s="74" t="s">
        <v>65</v>
      </c>
      <c r="AW92" s="74" t="s">
        <v>66</v>
      </c>
      <c r="AX92" s="74" t="s">
        <v>67</v>
      </c>
      <c r="AY92" s="74" t="s">
        <v>68</v>
      </c>
      <c r="AZ92" s="74" t="s">
        <v>69</v>
      </c>
      <c r="BA92" s="74" t="s">
        <v>70</v>
      </c>
      <c r="BB92" s="74" t="s">
        <v>71</v>
      </c>
      <c r="BC92" s="74" t="s">
        <v>72</v>
      </c>
      <c r="BD92" s="75" t="s">
        <v>73</v>
      </c>
      <c r="BE92" s="32"/>
    </row>
    <row r="93" spans="1:91" s="2" customFormat="1" ht="10.9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7"/>
      <c r="AS93" s="76"/>
      <c r="AT93" s="77"/>
      <c r="AU93" s="77"/>
      <c r="AV93" s="77"/>
      <c r="AW93" s="77"/>
      <c r="AX93" s="77"/>
      <c r="AY93" s="77"/>
      <c r="AZ93" s="77"/>
      <c r="BA93" s="77"/>
      <c r="BB93" s="77"/>
      <c r="BC93" s="77"/>
      <c r="BD93" s="78"/>
      <c r="BE93" s="32"/>
    </row>
    <row r="94" spans="1:91" s="6" customFormat="1" ht="32.450000000000003" customHeight="1">
      <c r="B94" s="79"/>
      <c r="C94" s="80" t="s">
        <v>74</v>
      </c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249">
        <f>ROUND(AG95,2)</f>
        <v>0</v>
      </c>
      <c r="AH94" s="249"/>
      <c r="AI94" s="249"/>
      <c r="AJ94" s="249"/>
      <c r="AK94" s="249"/>
      <c r="AL94" s="249"/>
      <c r="AM94" s="249"/>
      <c r="AN94" s="250">
        <f>SUM(AG94,AT94)</f>
        <v>0</v>
      </c>
      <c r="AO94" s="250"/>
      <c r="AP94" s="250"/>
      <c r="AQ94" s="83" t="s">
        <v>1</v>
      </c>
      <c r="AR94" s="84"/>
      <c r="AS94" s="85">
        <f>ROUND(AS95,2)</f>
        <v>0</v>
      </c>
      <c r="AT94" s="86">
        <f>ROUND(SUM(AV94:AW94),2)</f>
        <v>0</v>
      </c>
      <c r="AU94" s="87">
        <f>ROUND(AU95,5)</f>
        <v>0</v>
      </c>
      <c r="AV94" s="86">
        <f>ROUND(AZ94*L29,2)</f>
        <v>0</v>
      </c>
      <c r="AW94" s="86">
        <f>ROUND(BA94*L30,2)</f>
        <v>0</v>
      </c>
      <c r="AX94" s="86">
        <f>ROUND(BB94*L29,2)</f>
        <v>0</v>
      </c>
      <c r="AY94" s="86">
        <f>ROUND(BC94*L30,2)</f>
        <v>0</v>
      </c>
      <c r="AZ94" s="86">
        <f>ROUND(AZ95,2)</f>
        <v>0</v>
      </c>
      <c r="BA94" s="86">
        <f>ROUND(BA95,2)</f>
        <v>0</v>
      </c>
      <c r="BB94" s="86">
        <f>ROUND(BB95,2)</f>
        <v>0</v>
      </c>
      <c r="BC94" s="86">
        <f>ROUND(BC95,2)</f>
        <v>0</v>
      </c>
      <c r="BD94" s="88">
        <f>ROUND(BD95,2)</f>
        <v>0</v>
      </c>
      <c r="BS94" s="89" t="s">
        <v>75</v>
      </c>
      <c r="BT94" s="89" t="s">
        <v>76</v>
      </c>
      <c r="BU94" s="90" t="s">
        <v>77</v>
      </c>
      <c r="BV94" s="89" t="s">
        <v>78</v>
      </c>
      <c r="BW94" s="89" t="s">
        <v>5</v>
      </c>
      <c r="BX94" s="89" t="s">
        <v>79</v>
      </c>
      <c r="CL94" s="89" t="s">
        <v>1</v>
      </c>
    </row>
    <row r="95" spans="1:91" s="7" customFormat="1" ht="16.5" customHeight="1">
      <c r="A95" s="91" t="s">
        <v>80</v>
      </c>
      <c r="B95" s="92"/>
      <c r="C95" s="93"/>
      <c r="D95" s="248" t="s">
        <v>81</v>
      </c>
      <c r="E95" s="248"/>
      <c r="F95" s="248"/>
      <c r="G95" s="248"/>
      <c r="H95" s="248"/>
      <c r="I95" s="94"/>
      <c r="J95" s="248" t="s">
        <v>82</v>
      </c>
      <c r="K95" s="248"/>
      <c r="L95" s="248"/>
      <c r="M95" s="248"/>
      <c r="N95" s="248"/>
      <c r="O95" s="248"/>
      <c r="P95" s="248"/>
      <c r="Q95" s="248"/>
      <c r="R95" s="248"/>
      <c r="S95" s="248"/>
      <c r="T95" s="248"/>
      <c r="U95" s="248"/>
      <c r="V95" s="248"/>
      <c r="W95" s="248"/>
      <c r="X95" s="248"/>
      <c r="Y95" s="248"/>
      <c r="Z95" s="248"/>
      <c r="AA95" s="248"/>
      <c r="AB95" s="248"/>
      <c r="AC95" s="248"/>
      <c r="AD95" s="248"/>
      <c r="AE95" s="248"/>
      <c r="AF95" s="248"/>
      <c r="AG95" s="246">
        <f>'001 - Oprava koupelny FON...'!J32</f>
        <v>0</v>
      </c>
      <c r="AH95" s="247"/>
      <c r="AI95" s="247"/>
      <c r="AJ95" s="247"/>
      <c r="AK95" s="247"/>
      <c r="AL95" s="247"/>
      <c r="AM95" s="247"/>
      <c r="AN95" s="246">
        <f>SUM(AG95,AT95)</f>
        <v>0</v>
      </c>
      <c r="AO95" s="247"/>
      <c r="AP95" s="247"/>
      <c r="AQ95" s="95" t="s">
        <v>83</v>
      </c>
      <c r="AR95" s="96"/>
      <c r="AS95" s="97">
        <v>0</v>
      </c>
      <c r="AT95" s="98">
        <f>ROUND(SUM(AV95:AW95),2)</f>
        <v>0</v>
      </c>
      <c r="AU95" s="99">
        <f>'001 - Oprava koupelny FON...'!P145</f>
        <v>0</v>
      </c>
      <c r="AV95" s="98">
        <f>'001 - Oprava koupelny FON...'!J35</f>
        <v>0</v>
      </c>
      <c r="AW95" s="98">
        <f>'001 - Oprava koupelny FON...'!J36</f>
        <v>0</v>
      </c>
      <c r="AX95" s="98">
        <f>'001 - Oprava koupelny FON...'!J37</f>
        <v>0</v>
      </c>
      <c r="AY95" s="98">
        <f>'001 - Oprava koupelny FON...'!J38</f>
        <v>0</v>
      </c>
      <c r="AZ95" s="98">
        <f>'001 - Oprava koupelny FON...'!F35</f>
        <v>0</v>
      </c>
      <c r="BA95" s="98">
        <f>'001 - Oprava koupelny FON...'!F36</f>
        <v>0</v>
      </c>
      <c r="BB95" s="98">
        <f>'001 - Oprava koupelny FON...'!F37</f>
        <v>0</v>
      </c>
      <c r="BC95" s="98">
        <f>'001 - Oprava koupelny FON...'!F38</f>
        <v>0</v>
      </c>
      <c r="BD95" s="100">
        <f>'001 - Oprava koupelny FON...'!F39</f>
        <v>0</v>
      </c>
      <c r="BT95" s="101" t="s">
        <v>84</v>
      </c>
      <c r="BV95" s="101" t="s">
        <v>78</v>
      </c>
      <c r="BW95" s="101" t="s">
        <v>85</v>
      </c>
      <c r="BX95" s="101" t="s">
        <v>5</v>
      </c>
      <c r="CL95" s="101" t="s">
        <v>1</v>
      </c>
      <c r="CM95" s="101" t="s">
        <v>84</v>
      </c>
    </row>
    <row r="96" spans="1:91" s="2" customFormat="1" ht="30" customHeight="1">
      <c r="A96" s="32"/>
      <c r="B96" s="33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7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</row>
    <row r="97" spans="1:57" s="2" customFormat="1" ht="6.95" customHeight="1">
      <c r="A97" s="32"/>
      <c r="B97" s="52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37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</row>
  </sheetData>
  <sheetProtection algorithmName="SHA-512" hashValue="umxNeTw9ks6PU3KNgAy0M14UahxKz3nb2ZKyuAGG/JhAodsiD1ChkBiIxI69uM9/Zk/y27Z6SCTo0W5xqR1DPQ==" saltValue="f/AfuvFoNpL6QUx8zYNNk4T9FGr4no3KJDFpiygWjyX76n+TOKbZKKRaMbYwEA97DZUqon8ZPwZFSfZ7W7oFFA==" spinCount="100000" sheet="1" objects="1" scenarios="1" formatColumns="0" formatRows="0"/>
  <mergeCells count="42">
    <mergeCell ref="W30:AE30"/>
    <mergeCell ref="AK30:AO30"/>
    <mergeCell ref="L30:P30"/>
    <mergeCell ref="W31:AE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</mergeCells>
  <hyperlinks>
    <hyperlink ref="A95" location="'001 - Oprava koupelny FON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68"/>
  <sheetViews>
    <sheetView showGridLines="0" tabSelected="1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AT2" s="15" t="s">
        <v>85</v>
      </c>
    </row>
    <row r="3" spans="1:46" s="1" customFormat="1" ht="6.95" customHeight="1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18"/>
      <c r="AT3" s="15" t="s">
        <v>84</v>
      </c>
    </row>
    <row r="4" spans="1:46" s="1" customFormat="1" ht="24.95" customHeight="1">
      <c r="B4" s="18"/>
      <c r="D4" s="104" t="s">
        <v>86</v>
      </c>
      <c r="L4" s="18"/>
      <c r="M4" s="105" t="s">
        <v>10</v>
      </c>
      <c r="AT4" s="15" t="s">
        <v>4</v>
      </c>
    </row>
    <row r="5" spans="1:46" s="1" customFormat="1" ht="6.95" customHeight="1">
      <c r="B5" s="18"/>
      <c r="L5" s="18"/>
    </row>
    <row r="6" spans="1:46" s="1" customFormat="1" ht="12" customHeight="1">
      <c r="B6" s="18"/>
      <c r="D6" s="106" t="s">
        <v>16</v>
      </c>
      <c r="L6" s="18"/>
    </row>
    <row r="7" spans="1:46" s="1" customFormat="1" ht="16.5" customHeight="1">
      <c r="B7" s="18"/>
      <c r="E7" s="286" t="str">
        <f>'Rekapitulace stavby'!K6</f>
        <v>Oprava koupelny - FONTÁNA Hlučín</v>
      </c>
      <c r="F7" s="287"/>
      <c r="G7" s="287"/>
      <c r="H7" s="287"/>
      <c r="L7" s="18"/>
    </row>
    <row r="8" spans="1:46" s="2" customFormat="1" ht="12" customHeight="1">
      <c r="A8" s="32"/>
      <c r="B8" s="37"/>
      <c r="C8" s="32"/>
      <c r="D8" s="106" t="s">
        <v>87</v>
      </c>
      <c r="E8" s="32"/>
      <c r="F8" s="32"/>
      <c r="G8" s="32"/>
      <c r="H8" s="32"/>
      <c r="I8" s="32"/>
      <c r="J8" s="32"/>
      <c r="K8" s="32"/>
      <c r="L8" s="49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7"/>
      <c r="C9" s="32"/>
      <c r="D9" s="32"/>
      <c r="E9" s="288" t="s">
        <v>88</v>
      </c>
      <c r="F9" s="289"/>
      <c r="G9" s="289"/>
      <c r="H9" s="289"/>
      <c r="I9" s="32"/>
      <c r="J9" s="32"/>
      <c r="K9" s="32"/>
      <c r="L9" s="49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>
      <c r="A10" s="32"/>
      <c r="B10" s="37"/>
      <c r="C10" s="32"/>
      <c r="D10" s="32"/>
      <c r="E10" s="32"/>
      <c r="F10" s="32"/>
      <c r="G10" s="32"/>
      <c r="H10" s="32"/>
      <c r="I10" s="32"/>
      <c r="J10" s="32"/>
      <c r="K10" s="32"/>
      <c r="L10" s="49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7"/>
      <c r="C11" s="32"/>
      <c r="D11" s="106" t="s">
        <v>18</v>
      </c>
      <c r="E11" s="32"/>
      <c r="F11" s="107" t="s">
        <v>1</v>
      </c>
      <c r="G11" s="32"/>
      <c r="H11" s="32"/>
      <c r="I11" s="106" t="s">
        <v>19</v>
      </c>
      <c r="J11" s="107" t="s">
        <v>1</v>
      </c>
      <c r="K11" s="32"/>
      <c r="L11" s="49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7"/>
      <c r="C12" s="32"/>
      <c r="D12" s="106" t="s">
        <v>20</v>
      </c>
      <c r="E12" s="32"/>
      <c r="F12" s="107" t="s">
        <v>89</v>
      </c>
      <c r="G12" s="32"/>
      <c r="H12" s="32"/>
      <c r="I12" s="106" t="s">
        <v>22</v>
      </c>
      <c r="J12" s="108" t="str">
        <f>'Rekapitulace stavby'!AN8</f>
        <v>11. 8. 2022</v>
      </c>
      <c r="K12" s="32"/>
      <c r="L12" s="49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7"/>
      <c r="C13" s="32"/>
      <c r="D13" s="32"/>
      <c r="E13" s="32"/>
      <c r="F13" s="32"/>
      <c r="G13" s="32"/>
      <c r="H13" s="32"/>
      <c r="I13" s="32"/>
      <c r="J13" s="32"/>
      <c r="K13" s="32"/>
      <c r="L13" s="49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7"/>
      <c r="C14" s="32"/>
      <c r="D14" s="106" t="s">
        <v>24</v>
      </c>
      <c r="E14" s="32"/>
      <c r="F14" s="32"/>
      <c r="G14" s="32"/>
      <c r="H14" s="32"/>
      <c r="I14" s="106" t="s">
        <v>25</v>
      </c>
      <c r="J14" s="107" t="s">
        <v>1</v>
      </c>
      <c r="K14" s="32"/>
      <c r="L14" s="49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7"/>
      <c r="C15" s="32"/>
      <c r="D15" s="32"/>
      <c r="E15" s="107" t="s">
        <v>90</v>
      </c>
      <c r="F15" s="32"/>
      <c r="G15" s="32"/>
      <c r="H15" s="32"/>
      <c r="I15" s="106" t="s">
        <v>27</v>
      </c>
      <c r="J15" s="107" t="s">
        <v>1</v>
      </c>
      <c r="K15" s="32"/>
      <c r="L15" s="49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7"/>
      <c r="C16" s="32"/>
      <c r="D16" s="32"/>
      <c r="E16" s="32"/>
      <c r="F16" s="32"/>
      <c r="G16" s="32"/>
      <c r="H16" s="32"/>
      <c r="I16" s="32"/>
      <c r="J16" s="32"/>
      <c r="K16" s="32"/>
      <c r="L16" s="49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7"/>
      <c r="C17" s="32"/>
      <c r="D17" s="106" t="s">
        <v>28</v>
      </c>
      <c r="E17" s="32"/>
      <c r="F17" s="32"/>
      <c r="G17" s="32"/>
      <c r="H17" s="32"/>
      <c r="I17" s="106" t="s">
        <v>25</v>
      </c>
      <c r="J17" s="28" t="str">
        <f>'Rekapitulace stavby'!AN13</f>
        <v>Vyplň údaj</v>
      </c>
      <c r="K17" s="32"/>
      <c r="L17" s="49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7"/>
      <c r="C18" s="32"/>
      <c r="D18" s="32"/>
      <c r="E18" s="290" t="str">
        <f>'Rekapitulace stavby'!E14</f>
        <v>Vyplň údaj</v>
      </c>
      <c r="F18" s="291"/>
      <c r="G18" s="291"/>
      <c r="H18" s="291"/>
      <c r="I18" s="106" t="s">
        <v>27</v>
      </c>
      <c r="J18" s="28" t="str">
        <f>'Rekapitulace stavby'!AN14</f>
        <v>Vyplň údaj</v>
      </c>
      <c r="K18" s="32"/>
      <c r="L18" s="49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7"/>
      <c r="C19" s="32"/>
      <c r="D19" s="32"/>
      <c r="E19" s="32"/>
      <c r="F19" s="32"/>
      <c r="G19" s="32"/>
      <c r="H19" s="32"/>
      <c r="I19" s="32"/>
      <c r="J19" s="32"/>
      <c r="K19" s="32"/>
      <c r="L19" s="49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7"/>
      <c r="C20" s="32"/>
      <c r="D20" s="106" t="s">
        <v>30</v>
      </c>
      <c r="E20" s="32"/>
      <c r="F20" s="32"/>
      <c r="G20" s="32"/>
      <c r="H20" s="32"/>
      <c r="I20" s="106" t="s">
        <v>25</v>
      </c>
      <c r="J20" s="107" t="s">
        <v>1</v>
      </c>
      <c r="K20" s="32"/>
      <c r="L20" s="49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7"/>
      <c r="C21" s="32"/>
      <c r="D21" s="32"/>
      <c r="E21" s="107" t="s">
        <v>31</v>
      </c>
      <c r="F21" s="32"/>
      <c r="G21" s="32"/>
      <c r="H21" s="32"/>
      <c r="I21" s="106" t="s">
        <v>27</v>
      </c>
      <c r="J21" s="107" t="s">
        <v>1</v>
      </c>
      <c r="K21" s="32"/>
      <c r="L21" s="49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7"/>
      <c r="C22" s="32"/>
      <c r="D22" s="32"/>
      <c r="E22" s="32"/>
      <c r="F22" s="32"/>
      <c r="G22" s="32"/>
      <c r="H22" s="32"/>
      <c r="I22" s="32"/>
      <c r="J22" s="32"/>
      <c r="K22" s="32"/>
      <c r="L22" s="49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7"/>
      <c r="C23" s="32"/>
      <c r="D23" s="106" t="s">
        <v>33</v>
      </c>
      <c r="E23" s="32"/>
      <c r="F23" s="32"/>
      <c r="G23" s="32"/>
      <c r="H23" s="32"/>
      <c r="I23" s="106" t="s">
        <v>25</v>
      </c>
      <c r="J23" s="107" t="s">
        <v>1</v>
      </c>
      <c r="K23" s="32"/>
      <c r="L23" s="49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7"/>
      <c r="C24" s="32"/>
      <c r="D24" s="32"/>
      <c r="E24" s="107" t="s">
        <v>34</v>
      </c>
      <c r="F24" s="32"/>
      <c r="G24" s="32"/>
      <c r="H24" s="32"/>
      <c r="I24" s="106" t="s">
        <v>27</v>
      </c>
      <c r="J24" s="107" t="s">
        <v>1</v>
      </c>
      <c r="K24" s="32"/>
      <c r="L24" s="49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7"/>
      <c r="C25" s="32"/>
      <c r="D25" s="32"/>
      <c r="E25" s="32"/>
      <c r="F25" s="32"/>
      <c r="G25" s="32"/>
      <c r="H25" s="32"/>
      <c r="I25" s="32"/>
      <c r="J25" s="32"/>
      <c r="K25" s="32"/>
      <c r="L25" s="49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7"/>
      <c r="C26" s="32"/>
      <c r="D26" s="106" t="s">
        <v>35</v>
      </c>
      <c r="E26" s="32"/>
      <c r="F26" s="32"/>
      <c r="G26" s="32"/>
      <c r="H26" s="32"/>
      <c r="I26" s="32"/>
      <c r="J26" s="32"/>
      <c r="K26" s="32"/>
      <c r="L26" s="49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109"/>
      <c r="B27" s="110"/>
      <c r="C27" s="109"/>
      <c r="D27" s="109"/>
      <c r="E27" s="292" t="s">
        <v>1</v>
      </c>
      <c r="F27" s="292"/>
      <c r="G27" s="292"/>
      <c r="H27" s="292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2"/>
      <c r="B28" s="37"/>
      <c r="C28" s="32"/>
      <c r="D28" s="32"/>
      <c r="E28" s="32"/>
      <c r="F28" s="32"/>
      <c r="G28" s="32"/>
      <c r="H28" s="32"/>
      <c r="I28" s="32"/>
      <c r="J28" s="32"/>
      <c r="K28" s="32"/>
      <c r="L28" s="49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7"/>
      <c r="C29" s="32"/>
      <c r="D29" s="112"/>
      <c r="E29" s="112"/>
      <c r="F29" s="112"/>
      <c r="G29" s="112"/>
      <c r="H29" s="112"/>
      <c r="I29" s="112"/>
      <c r="J29" s="112"/>
      <c r="K29" s="112"/>
      <c r="L29" s="49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14.45" customHeight="1">
      <c r="A30" s="32"/>
      <c r="B30" s="37"/>
      <c r="C30" s="32"/>
      <c r="D30" s="107" t="s">
        <v>91</v>
      </c>
      <c r="E30" s="32"/>
      <c r="F30" s="32"/>
      <c r="G30" s="32"/>
      <c r="H30" s="32"/>
      <c r="I30" s="32"/>
      <c r="J30" s="113">
        <f>J96</f>
        <v>0</v>
      </c>
      <c r="K30" s="32"/>
      <c r="L30" s="49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14.45" customHeight="1">
      <c r="A31" s="32"/>
      <c r="B31" s="37"/>
      <c r="C31" s="32"/>
      <c r="D31" s="114" t="s">
        <v>92</v>
      </c>
      <c r="E31" s="32"/>
      <c r="F31" s="32"/>
      <c r="G31" s="32"/>
      <c r="H31" s="32"/>
      <c r="I31" s="32"/>
      <c r="J31" s="113">
        <f>J118</f>
        <v>0</v>
      </c>
      <c r="K31" s="32"/>
      <c r="L31" s="49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25.35" customHeight="1">
      <c r="A32" s="32"/>
      <c r="B32" s="37"/>
      <c r="C32" s="32"/>
      <c r="D32" s="115" t="s">
        <v>36</v>
      </c>
      <c r="E32" s="32"/>
      <c r="F32" s="32"/>
      <c r="G32" s="32"/>
      <c r="H32" s="32"/>
      <c r="I32" s="32"/>
      <c r="J32" s="116">
        <f>ROUND(J30 + J31, 2)</f>
        <v>0</v>
      </c>
      <c r="K32" s="32"/>
      <c r="L32" s="49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6.95" customHeight="1">
      <c r="A33" s="32"/>
      <c r="B33" s="37"/>
      <c r="C33" s="32"/>
      <c r="D33" s="112"/>
      <c r="E33" s="112"/>
      <c r="F33" s="112"/>
      <c r="G33" s="112"/>
      <c r="H33" s="112"/>
      <c r="I33" s="112"/>
      <c r="J33" s="112"/>
      <c r="K33" s="112"/>
      <c r="L33" s="49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7"/>
      <c r="C34" s="32"/>
      <c r="D34" s="32"/>
      <c r="E34" s="32"/>
      <c r="F34" s="117" t="s">
        <v>38</v>
      </c>
      <c r="G34" s="32"/>
      <c r="H34" s="32"/>
      <c r="I34" s="117" t="s">
        <v>37</v>
      </c>
      <c r="J34" s="117" t="s">
        <v>39</v>
      </c>
      <c r="K34" s="32"/>
      <c r="L34" s="49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customHeight="1">
      <c r="A35" s="32"/>
      <c r="B35" s="37"/>
      <c r="C35" s="32"/>
      <c r="D35" s="118" t="s">
        <v>40</v>
      </c>
      <c r="E35" s="106" t="s">
        <v>41</v>
      </c>
      <c r="F35" s="119">
        <f>ROUND((SUM(BE118:BE125) + SUM(BE145:BE267)),  2)</f>
        <v>0</v>
      </c>
      <c r="G35" s="32"/>
      <c r="H35" s="32"/>
      <c r="I35" s="120">
        <v>0.21</v>
      </c>
      <c r="J35" s="119">
        <f>ROUND(((SUM(BE118:BE125) + SUM(BE145:BE267))*I35),  2)</f>
        <v>0</v>
      </c>
      <c r="K35" s="32"/>
      <c r="L35" s="49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customHeight="1">
      <c r="A36" s="32"/>
      <c r="B36" s="37"/>
      <c r="C36" s="32"/>
      <c r="D36" s="32"/>
      <c r="E36" s="106" t="s">
        <v>42</v>
      </c>
      <c r="F36" s="119">
        <f>ROUND((SUM(BF118:BF125) + SUM(BF145:BF267)),  2)</f>
        <v>0</v>
      </c>
      <c r="G36" s="32"/>
      <c r="H36" s="32"/>
      <c r="I36" s="120">
        <v>0.15</v>
      </c>
      <c r="J36" s="119">
        <f>ROUND(((SUM(BF118:BF125) + SUM(BF145:BF267))*I36),  2)</f>
        <v>0</v>
      </c>
      <c r="K36" s="32"/>
      <c r="L36" s="49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7"/>
      <c r="C37" s="32"/>
      <c r="D37" s="32"/>
      <c r="E37" s="106" t="s">
        <v>43</v>
      </c>
      <c r="F37" s="119">
        <f>ROUND((SUM(BG118:BG125) + SUM(BG145:BG267)),  2)</f>
        <v>0</v>
      </c>
      <c r="G37" s="32"/>
      <c r="H37" s="32"/>
      <c r="I37" s="120">
        <v>0.21</v>
      </c>
      <c r="J37" s="119">
        <f>0</f>
        <v>0</v>
      </c>
      <c r="K37" s="32"/>
      <c r="L37" s="49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45" hidden="1" customHeight="1">
      <c r="A38" s="32"/>
      <c r="B38" s="37"/>
      <c r="C38" s="32"/>
      <c r="D38" s="32"/>
      <c r="E38" s="106" t="s">
        <v>44</v>
      </c>
      <c r="F38" s="119">
        <f>ROUND((SUM(BH118:BH125) + SUM(BH145:BH267)),  2)</f>
        <v>0</v>
      </c>
      <c r="G38" s="32"/>
      <c r="H38" s="32"/>
      <c r="I38" s="120">
        <v>0.15</v>
      </c>
      <c r="J38" s="119">
        <f>0</f>
        <v>0</v>
      </c>
      <c r="K38" s="32"/>
      <c r="L38" s="49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14.45" hidden="1" customHeight="1">
      <c r="A39" s="32"/>
      <c r="B39" s="37"/>
      <c r="C39" s="32"/>
      <c r="D39" s="32"/>
      <c r="E39" s="106" t="s">
        <v>45</v>
      </c>
      <c r="F39" s="119">
        <f>ROUND((SUM(BI118:BI125) + SUM(BI145:BI267)),  2)</f>
        <v>0</v>
      </c>
      <c r="G39" s="32"/>
      <c r="H39" s="32"/>
      <c r="I39" s="120">
        <v>0</v>
      </c>
      <c r="J39" s="119">
        <f>0</f>
        <v>0</v>
      </c>
      <c r="K39" s="32"/>
      <c r="L39" s="49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6.95" customHeight="1">
      <c r="A40" s="32"/>
      <c r="B40" s="37"/>
      <c r="C40" s="32"/>
      <c r="D40" s="32"/>
      <c r="E40" s="32"/>
      <c r="F40" s="32"/>
      <c r="G40" s="32"/>
      <c r="H40" s="32"/>
      <c r="I40" s="32"/>
      <c r="J40" s="32"/>
      <c r="K40" s="32"/>
      <c r="L40" s="49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2" customFormat="1" ht="25.35" customHeight="1">
      <c r="A41" s="32"/>
      <c r="B41" s="37"/>
      <c r="C41" s="121"/>
      <c r="D41" s="122" t="s">
        <v>46</v>
      </c>
      <c r="E41" s="123"/>
      <c r="F41" s="123"/>
      <c r="G41" s="124" t="s">
        <v>47</v>
      </c>
      <c r="H41" s="125" t="s">
        <v>48</v>
      </c>
      <c r="I41" s="123"/>
      <c r="J41" s="126">
        <f>SUM(J32:J39)</f>
        <v>0</v>
      </c>
      <c r="K41" s="127"/>
      <c r="L41" s="49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2" customFormat="1" ht="14.45" customHeight="1">
      <c r="A42" s="32"/>
      <c r="B42" s="37"/>
      <c r="C42" s="32"/>
      <c r="D42" s="32"/>
      <c r="E42" s="32"/>
      <c r="F42" s="32"/>
      <c r="G42" s="32"/>
      <c r="H42" s="32"/>
      <c r="I42" s="32"/>
      <c r="J42" s="32"/>
      <c r="K42" s="32"/>
      <c r="L42" s="49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1" customFormat="1" ht="14.45" customHeight="1">
      <c r="B43" s="18"/>
      <c r="L43" s="18"/>
    </row>
    <row r="44" spans="1:31" s="1" customFormat="1" ht="14.45" customHeight="1">
      <c r="B44" s="18"/>
      <c r="L44" s="18"/>
    </row>
    <row r="45" spans="1:31" s="1" customFormat="1" ht="14.45" customHeight="1">
      <c r="B45" s="18"/>
      <c r="L45" s="18"/>
    </row>
    <row r="46" spans="1:31" s="1" customFormat="1" ht="14.45" customHeight="1">
      <c r="B46" s="18"/>
      <c r="L46" s="18"/>
    </row>
    <row r="47" spans="1:31" s="1" customFormat="1" ht="14.45" customHeight="1">
      <c r="B47" s="18"/>
      <c r="L47" s="18"/>
    </row>
    <row r="48" spans="1:31" s="1" customFormat="1" ht="14.45" customHeight="1">
      <c r="B48" s="18"/>
      <c r="L48" s="18"/>
    </row>
    <row r="49" spans="1:31" s="1" customFormat="1" ht="14.45" customHeight="1">
      <c r="B49" s="18"/>
      <c r="L49" s="18"/>
    </row>
    <row r="50" spans="1:31" s="2" customFormat="1" ht="14.45" customHeight="1">
      <c r="B50" s="49"/>
      <c r="D50" s="128" t="s">
        <v>49</v>
      </c>
      <c r="E50" s="129"/>
      <c r="F50" s="129"/>
      <c r="G50" s="128" t="s">
        <v>50</v>
      </c>
      <c r="H50" s="129"/>
      <c r="I50" s="129"/>
      <c r="J50" s="129"/>
      <c r="K50" s="129"/>
      <c r="L50" s="49"/>
    </row>
    <row r="51" spans="1:31">
      <c r="B51" s="18"/>
      <c r="L51" s="18"/>
    </row>
    <row r="52" spans="1:31">
      <c r="B52" s="18"/>
      <c r="L52" s="18"/>
    </row>
    <row r="53" spans="1:31">
      <c r="B53" s="18"/>
      <c r="L53" s="18"/>
    </row>
    <row r="54" spans="1:31">
      <c r="B54" s="18"/>
      <c r="L54" s="18"/>
    </row>
    <row r="55" spans="1:31">
      <c r="B55" s="18"/>
      <c r="L55" s="18"/>
    </row>
    <row r="56" spans="1:31">
      <c r="B56" s="18"/>
      <c r="L56" s="18"/>
    </row>
    <row r="57" spans="1:31">
      <c r="B57" s="18"/>
      <c r="L57" s="18"/>
    </row>
    <row r="58" spans="1:31">
      <c r="B58" s="18"/>
      <c r="L58" s="18"/>
    </row>
    <row r="59" spans="1:31">
      <c r="B59" s="18"/>
      <c r="L59" s="18"/>
    </row>
    <row r="60" spans="1:31">
      <c r="B60" s="18"/>
      <c r="L60" s="18"/>
    </row>
    <row r="61" spans="1:31" s="2" customFormat="1" ht="12.75">
      <c r="A61" s="32"/>
      <c r="B61" s="37"/>
      <c r="C61" s="32"/>
      <c r="D61" s="130" t="s">
        <v>51</v>
      </c>
      <c r="E61" s="131"/>
      <c r="F61" s="132" t="s">
        <v>52</v>
      </c>
      <c r="G61" s="130" t="s">
        <v>51</v>
      </c>
      <c r="H61" s="131"/>
      <c r="I61" s="131"/>
      <c r="J61" s="133" t="s">
        <v>52</v>
      </c>
      <c r="K61" s="131"/>
      <c r="L61" s="49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>
      <c r="B62" s="18"/>
      <c r="L62" s="18"/>
    </row>
    <row r="63" spans="1:31">
      <c r="B63" s="18"/>
      <c r="L63" s="18"/>
    </row>
    <row r="64" spans="1:31">
      <c r="B64" s="18"/>
      <c r="L64" s="18"/>
    </row>
    <row r="65" spans="1:31" s="2" customFormat="1" ht="12.75">
      <c r="A65" s="32"/>
      <c r="B65" s="37"/>
      <c r="C65" s="32"/>
      <c r="D65" s="128" t="s">
        <v>53</v>
      </c>
      <c r="E65" s="134"/>
      <c r="F65" s="134"/>
      <c r="G65" s="128" t="s">
        <v>54</v>
      </c>
      <c r="H65" s="134"/>
      <c r="I65" s="134"/>
      <c r="J65" s="134"/>
      <c r="K65" s="134"/>
      <c r="L65" s="49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>
      <c r="B66" s="18"/>
      <c r="L66" s="18"/>
    </row>
    <row r="67" spans="1:31">
      <c r="B67" s="18"/>
      <c r="L67" s="18"/>
    </row>
    <row r="68" spans="1:31">
      <c r="B68" s="18"/>
      <c r="L68" s="18"/>
    </row>
    <row r="69" spans="1:31">
      <c r="B69" s="18"/>
      <c r="L69" s="18"/>
    </row>
    <row r="70" spans="1:31">
      <c r="B70" s="18"/>
      <c r="L70" s="18"/>
    </row>
    <row r="71" spans="1:31">
      <c r="B71" s="18"/>
      <c r="L71" s="18"/>
    </row>
    <row r="72" spans="1:31">
      <c r="B72" s="18"/>
      <c r="L72" s="18"/>
    </row>
    <row r="73" spans="1:31">
      <c r="B73" s="18"/>
      <c r="L73" s="18"/>
    </row>
    <row r="74" spans="1:31">
      <c r="B74" s="18"/>
      <c r="L74" s="18"/>
    </row>
    <row r="75" spans="1:31">
      <c r="B75" s="18"/>
      <c r="L75" s="18"/>
    </row>
    <row r="76" spans="1:31" s="2" customFormat="1" ht="12.75">
      <c r="A76" s="32"/>
      <c r="B76" s="37"/>
      <c r="C76" s="32"/>
      <c r="D76" s="130" t="s">
        <v>51</v>
      </c>
      <c r="E76" s="131"/>
      <c r="F76" s="132" t="s">
        <v>52</v>
      </c>
      <c r="G76" s="130" t="s">
        <v>51</v>
      </c>
      <c r="H76" s="131"/>
      <c r="I76" s="131"/>
      <c r="J76" s="133" t="s">
        <v>52</v>
      </c>
      <c r="K76" s="131"/>
      <c r="L76" s="49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135"/>
      <c r="C77" s="136"/>
      <c r="D77" s="136"/>
      <c r="E77" s="136"/>
      <c r="F77" s="136"/>
      <c r="G77" s="136"/>
      <c r="H77" s="136"/>
      <c r="I77" s="136"/>
      <c r="J77" s="136"/>
      <c r="K77" s="136"/>
      <c r="L77" s="49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137"/>
      <c r="C81" s="138"/>
      <c r="D81" s="138"/>
      <c r="E81" s="138"/>
      <c r="F81" s="138"/>
      <c r="G81" s="138"/>
      <c r="H81" s="138"/>
      <c r="I81" s="138"/>
      <c r="J81" s="138"/>
      <c r="K81" s="138"/>
      <c r="L81" s="49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93</v>
      </c>
      <c r="D82" s="34"/>
      <c r="E82" s="34"/>
      <c r="F82" s="34"/>
      <c r="G82" s="34"/>
      <c r="H82" s="34"/>
      <c r="I82" s="34"/>
      <c r="J82" s="34"/>
      <c r="K82" s="34"/>
      <c r="L82" s="49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49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16</v>
      </c>
      <c r="D84" s="34"/>
      <c r="E84" s="34"/>
      <c r="F84" s="34"/>
      <c r="G84" s="34"/>
      <c r="H84" s="34"/>
      <c r="I84" s="34"/>
      <c r="J84" s="34"/>
      <c r="K84" s="34"/>
      <c r="L84" s="49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4"/>
      <c r="D85" s="34"/>
      <c r="E85" s="283" t="str">
        <f>E7</f>
        <v>Oprava koupelny - FONTÁNA Hlučín</v>
      </c>
      <c r="F85" s="284"/>
      <c r="G85" s="284"/>
      <c r="H85" s="284"/>
      <c r="I85" s="34"/>
      <c r="J85" s="34"/>
      <c r="K85" s="34"/>
      <c r="L85" s="49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87</v>
      </c>
      <c r="D86" s="34"/>
      <c r="E86" s="34"/>
      <c r="F86" s="34"/>
      <c r="G86" s="34"/>
      <c r="H86" s="34"/>
      <c r="I86" s="34"/>
      <c r="J86" s="34"/>
      <c r="K86" s="34"/>
      <c r="L86" s="49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4"/>
      <c r="D87" s="34"/>
      <c r="E87" s="251" t="str">
        <f>E9</f>
        <v xml:space="preserve">001 - Oprava koupelny FONTÁNA Hlučín </v>
      </c>
      <c r="F87" s="285"/>
      <c r="G87" s="285"/>
      <c r="H87" s="285"/>
      <c r="I87" s="34"/>
      <c r="J87" s="34"/>
      <c r="K87" s="34"/>
      <c r="L87" s="49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49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20</v>
      </c>
      <c r="D89" s="34"/>
      <c r="E89" s="34"/>
      <c r="F89" s="25" t="str">
        <f>F12</f>
        <v xml:space="preserve"> </v>
      </c>
      <c r="G89" s="34"/>
      <c r="H89" s="34"/>
      <c r="I89" s="27" t="s">
        <v>22</v>
      </c>
      <c r="J89" s="64" t="str">
        <f>IF(J12="","",J12)</f>
        <v>11. 8. 2022</v>
      </c>
      <c r="K89" s="34"/>
      <c r="L89" s="49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49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" customHeight="1">
      <c r="A91" s="32"/>
      <c r="B91" s="33"/>
      <c r="C91" s="27" t="s">
        <v>24</v>
      </c>
      <c r="D91" s="34"/>
      <c r="E91" s="34"/>
      <c r="F91" s="25" t="str">
        <f>E15</f>
        <v xml:space="preserve">FONTÁNA </v>
      </c>
      <c r="G91" s="34"/>
      <c r="H91" s="34"/>
      <c r="I91" s="27" t="s">
        <v>30</v>
      </c>
      <c r="J91" s="30" t="str">
        <f>E21</f>
        <v>ATRIS s.r.o.</v>
      </c>
      <c r="K91" s="34"/>
      <c r="L91" s="49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28</v>
      </c>
      <c r="D92" s="34"/>
      <c r="E92" s="34"/>
      <c r="F92" s="25" t="str">
        <f>IF(E18="","",E18)</f>
        <v>Vyplň údaj</v>
      </c>
      <c r="G92" s="34"/>
      <c r="H92" s="34"/>
      <c r="I92" s="27" t="s">
        <v>33</v>
      </c>
      <c r="J92" s="30" t="str">
        <f>E24</f>
        <v>Barbora Kyšková</v>
      </c>
      <c r="K92" s="34"/>
      <c r="L92" s="49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49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39" t="s">
        <v>94</v>
      </c>
      <c r="D94" s="140"/>
      <c r="E94" s="140"/>
      <c r="F94" s="140"/>
      <c r="G94" s="140"/>
      <c r="H94" s="140"/>
      <c r="I94" s="140"/>
      <c r="J94" s="141" t="s">
        <v>95</v>
      </c>
      <c r="K94" s="140"/>
      <c r="L94" s="49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4"/>
      <c r="D95" s="34"/>
      <c r="E95" s="34"/>
      <c r="F95" s="34"/>
      <c r="G95" s="34"/>
      <c r="H95" s="34"/>
      <c r="I95" s="34"/>
      <c r="J95" s="34"/>
      <c r="K95" s="34"/>
      <c r="L95" s="49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42" t="s">
        <v>96</v>
      </c>
      <c r="D96" s="34"/>
      <c r="E96" s="34"/>
      <c r="F96" s="34"/>
      <c r="G96" s="34"/>
      <c r="H96" s="34"/>
      <c r="I96" s="34"/>
      <c r="J96" s="82">
        <f>J145</f>
        <v>0</v>
      </c>
      <c r="K96" s="34"/>
      <c r="L96" s="49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5" t="s">
        <v>97</v>
      </c>
    </row>
    <row r="97" spans="2:12" s="9" customFormat="1" ht="24.95" customHeight="1">
      <c r="B97" s="143"/>
      <c r="C97" s="144"/>
      <c r="D97" s="145" t="s">
        <v>98</v>
      </c>
      <c r="E97" s="146"/>
      <c r="F97" s="146"/>
      <c r="G97" s="146"/>
      <c r="H97" s="146"/>
      <c r="I97" s="146"/>
      <c r="J97" s="147">
        <f>J146</f>
        <v>0</v>
      </c>
      <c r="K97" s="144"/>
      <c r="L97" s="148"/>
    </row>
    <row r="98" spans="2:12" s="10" customFormat="1" ht="19.899999999999999" customHeight="1">
      <c r="B98" s="149"/>
      <c r="C98" s="150"/>
      <c r="D98" s="151" t="s">
        <v>99</v>
      </c>
      <c r="E98" s="152"/>
      <c r="F98" s="152"/>
      <c r="G98" s="152"/>
      <c r="H98" s="152"/>
      <c r="I98" s="152"/>
      <c r="J98" s="153">
        <f>J147</f>
        <v>0</v>
      </c>
      <c r="K98" s="150"/>
      <c r="L98" s="154"/>
    </row>
    <row r="99" spans="2:12" s="10" customFormat="1" ht="19.899999999999999" customHeight="1">
      <c r="B99" s="149"/>
      <c r="C99" s="150"/>
      <c r="D99" s="151" t="s">
        <v>100</v>
      </c>
      <c r="E99" s="152"/>
      <c r="F99" s="152"/>
      <c r="G99" s="152"/>
      <c r="H99" s="152"/>
      <c r="I99" s="152"/>
      <c r="J99" s="153">
        <f>J159</f>
        <v>0</v>
      </c>
      <c r="K99" s="150"/>
      <c r="L99" s="154"/>
    </row>
    <row r="100" spans="2:12" s="10" customFormat="1" ht="19.899999999999999" customHeight="1">
      <c r="B100" s="149"/>
      <c r="C100" s="150"/>
      <c r="D100" s="151" t="s">
        <v>101</v>
      </c>
      <c r="E100" s="152"/>
      <c r="F100" s="152"/>
      <c r="G100" s="152"/>
      <c r="H100" s="152"/>
      <c r="I100" s="152"/>
      <c r="J100" s="153">
        <f>J172</f>
        <v>0</v>
      </c>
      <c r="K100" s="150"/>
      <c r="L100" s="154"/>
    </row>
    <row r="101" spans="2:12" s="10" customFormat="1" ht="19.899999999999999" customHeight="1">
      <c r="B101" s="149"/>
      <c r="C101" s="150"/>
      <c r="D101" s="151" t="s">
        <v>102</v>
      </c>
      <c r="E101" s="152"/>
      <c r="F101" s="152"/>
      <c r="G101" s="152"/>
      <c r="H101" s="152"/>
      <c r="I101" s="152"/>
      <c r="J101" s="153">
        <f>J180</f>
        <v>0</v>
      </c>
      <c r="K101" s="150"/>
      <c r="L101" s="154"/>
    </row>
    <row r="102" spans="2:12" s="9" customFormat="1" ht="24.95" customHeight="1">
      <c r="B102" s="143"/>
      <c r="C102" s="144"/>
      <c r="D102" s="145" t="s">
        <v>103</v>
      </c>
      <c r="E102" s="146"/>
      <c r="F102" s="146"/>
      <c r="G102" s="146"/>
      <c r="H102" s="146"/>
      <c r="I102" s="146"/>
      <c r="J102" s="147">
        <f>J182</f>
        <v>0</v>
      </c>
      <c r="K102" s="144"/>
      <c r="L102" s="148"/>
    </row>
    <row r="103" spans="2:12" s="10" customFormat="1" ht="19.899999999999999" customHeight="1">
      <c r="B103" s="149"/>
      <c r="C103" s="150"/>
      <c r="D103" s="151" t="s">
        <v>104</v>
      </c>
      <c r="E103" s="152"/>
      <c r="F103" s="152"/>
      <c r="G103" s="152"/>
      <c r="H103" s="152"/>
      <c r="I103" s="152"/>
      <c r="J103" s="153">
        <f>J183</f>
        <v>0</v>
      </c>
      <c r="K103" s="150"/>
      <c r="L103" s="154"/>
    </row>
    <row r="104" spans="2:12" s="10" customFormat="1" ht="19.899999999999999" customHeight="1">
      <c r="B104" s="149"/>
      <c r="C104" s="150"/>
      <c r="D104" s="151" t="s">
        <v>105</v>
      </c>
      <c r="E104" s="152"/>
      <c r="F104" s="152"/>
      <c r="G104" s="152"/>
      <c r="H104" s="152"/>
      <c r="I104" s="152"/>
      <c r="J104" s="153">
        <f>J187</f>
        <v>0</v>
      </c>
      <c r="K104" s="150"/>
      <c r="L104" s="154"/>
    </row>
    <row r="105" spans="2:12" s="10" customFormat="1" ht="19.899999999999999" customHeight="1">
      <c r="B105" s="149"/>
      <c r="C105" s="150"/>
      <c r="D105" s="151" t="s">
        <v>106</v>
      </c>
      <c r="E105" s="152"/>
      <c r="F105" s="152"/>
      <c r="G105" s="152"/>
      <c r="H105" s="152"/>
      <c r="I105" s="152"/>
      <c r="J105" s="153">
        <f>J213</f>
        <v>0</v>
      </c>
      <c r="K105" s="150"/>
      <c r="L105" s="154"/>
    </row>
    <row r="106" spans="2:12" s="10" customFormat="1" ht="19.899999999999999" customHeight="1">
      <c r="B106" s="149"/>
      <c r="C106" s="150"/>
      <c r="D106" s="151" t="s">
        <v>107</v>
      </c>
      <c r="E106" s="152"/>
      <c r="F106" s="152"/>
      <c r="G106" s="152"/>
      <c r="H106" s="152"/>
      <c r="I106" s="152"/>
      <c r="J106" s="153">
        <f>J218</f>
        <v>0</v>
      </c>
      <c r="K106" s="150"/>
      <c r="L106" s="154"/>
    </row>
    <row r="107" spans="2:12" s="10" customFormat="1" ht="19.899999999999999" customHeight="1">
      <c r="B107" s="149"/>
      <c r="C107" s="150"/>
      <c r="D107" s="151" t="s">
        <v>108</v>
      </c>
      <c r="E107" s="152"/>
      <c r="F107" s="152"/>
      <c r="G107" s="152"/>
      <c r="H107" s="152"/>
      <c r="I107" s="152"/>
      <c r="J107" s="153">
        <f>J223</f>
        <v>0</v>
      </c>
      <c r="K107" s="150"/>
      <c r="L107" s="154"/>
    </row>
    <row r="108" spans="2:12" s="10" customFormat="1" ht="19.899999999999999" customHeight="1">
      <c r="B108" s="149"/>
      <c r="C108" s="150"/>
      <c r="D108" s="151" t="s">
        <v>109</v>
      </c>
      <c r="E108" s="152"/>
      <c r="F108" s="152"/>
      <c r="G108" s="152"/>
      <c r="H108" s="152"/>
      <c r="I108" s="152"/>
      <c r="J108" s="153">
        <f>J225</f>
        <v>0</v>
      </c>
      <c r="K108" s="150"/>
      <c r="L108" s="154"/>
    </row>
    <row r="109" spans="2:12" s="10" customFormat="1" ht="19.899999999999999" customHeight="1">
      <c r="B109" s="149"/>
      <c r="C109" s="150"/>
      <c r="D109" s="151" t="s">
        <v>110</v>
      </c>
      <c r="E109" s="152"/>
      <c r="F109" s="152"/>
      <c r="G109" s="152"/>
      <c r="H109" s="152"/>
      <c r="I109" s="152"/>
      <c r="J109" s="153">
        <f>J240</f>
        <v>0</v>
      </c>
      <c r="K109" s="150"/>
      <c r="L109" s="154"/>
    </row>
    <row r="110" spans="2:12" s="10" customFormat="1" ht="19.899999999999999" customHeight="1">
      <c r="B110" s="149"/>
      <c r="C110" s="150"/>
      <c r="D110" s="151" t="s">
        <v>111</v>
      </c>
      <c r="E110" s="152"/>
      <c r="F110" s="152"/>
      <c r="G110" s="152"/>
      <c r="H110" s="152"/>
      <c r="I110" s="152"/>
      <c r="J110" s="153">
        <f>J254</f>
        <v>0</v>
      </c>
      <c r="K110" s="150"/>
      <c r="L110" s="154"/>
    </row>
    <row r="111" spans="2:12" s="10" customFormat="1" ht="19.899999999999999" customHeight="1">
      <c r="B111" s="149"/>
      <c r="C111" s="150"/>
      <c r="D111" s="151" t="s">
        <v>112</v>
      </c>
      <c r="E111" s="152"/>
      <c r="F111" s="152"/>
      <c r="G111" s="152"/>
      <c r="H111" s="152"/>
      <c r="I111" s="152"/>
      <c r="J111" s="153">
        <f>J256</f>
        <v>0</v>
      </c>
      <c r="K111" s="150"/>
      <c r="L111" s="154"/>
    </row>
    <row r="112" spans="2:12" s="9" customFormat="1" ht="24.95" customHeight="1">
      <c r="B112" s="143"/>
      <c r="C112" s="144"/>
      <c r="D112" s="145" t="s">
        <v>113</v>
      </c>
      <c r="E112" s="146"/>
      <c r="F112" s="146"/>
      <c r="G112" s="146"/>
      <c r="H112" s="146"/>
      <c r="I112" s="146"/>
      <c r="J112" s="147">
        <f>J260</f>
        <v>0</v>
      </c>
      <c r="K112" s="144"/>
      <c r="L112" s="148"/>
    </row>
    <row r="113" spans="1:65" s="10" customFormat="1" ht="19.899999999999999" customHeight="1">
      <c r="B113" s="149"/>
      <c r="C113" s="150"/>
      <c r="D113" s="151" t="s">
        <v>114</v>
      </c>
      <c r="E113" s="152"/>
      <c r="F113" s="152"/>
      <c r="G113" s="152"/>
      <c r="H113" s="152"/>
      <c r="I113" s="152"/>
      <c r="J113" s="153">
        <f>J261</f>
        <v>0</v>
      </c>
      <c r="K113" s="150"/>
      <c r="L113" s="154"/>
    </row>
    <row r="114" spans="1:65" s="10" customFormat="1" ht="19.899999999999999" customHeight="1">
      <c r="B114" s="149"/>
      <c r="C114" s="150"/>
      <c r="D114" s="151" t="s">
        <v>115</v>
      </c>
      <c r="E114" s="152"/>
      <c r="F114" s="152"/>
      <c r="G114" s="152"/>
      <c r="H114" s="152"/>
      <c r="I114" s="152"/>
      <c r="J114" s="153">
        <f>J263</f>
        <v>0</v>
      </c>
      <c r="K114" s="150"/>
      <c r="L114" s="154"/>
    </row>
    <row r="115" spans="1:65" s="9" customFormat="1" ht="24.95" customHeight="1">
      <c r="B115" s="143"/>
      <c r="C115" s="144"/>
      <c r="D115" s="145" t="s">
        <v>116</v>
      </c>
      <c r="E115" s="146"/>
      <c r="F115" s="146"/>
      <c r="G115" s="146"/>
      <c r="H115" s="146"/>
      <c r="I115" s="146"/>
      <c r="J115" s="147">
        <f>J265</f>
        <v>0</v>
      </c>
      <c r="K115" s="144"/>
      <c r="L115" s="148"/>
    </row>
    <row r="116" spans="1:65" s="2" customFormat="1" ht="21.75" customHeight="1">
      <c r="A116" s="32"/>
      <c r="B116" s="33"/>
      <c r="C116" s="34"/>
      <c r="D116" s="34"/>
      <c r="E116" s="34"/>
      <c r="F116" s="34"/>
      <c r="G116" s="34"/>
      <c r="H116" s="34"/>
      <c r="I116" s="34"/>
      <c r="J116" s="34"/>
      <c r="K116" s="34"/>
      <c r="L116" s="49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2" customFormat="1" ht="6.95" customHeight="1">
      <c r="A117" s="32"/>
      <c r="B117" s="33"/>
      <c r="C117" s="34"/>
      <c r="D117" s="34"/>
      <c r="E117" s="34"/>
      <c r="F117" s="34"/>
      <c r="G117" s="34"/>
      <c r="H117" s="34"/>
      <c r="I117" s="34"/>
      <c r="J117" s="34"/>
      <c r="K117" s="34"/>
      <c r="L117" s="49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2" customFormat="1" ht="29.25" customHeight="1">
      <c r="A118" s="32"/>
      <c r="B118" s="33"/>
      <c r="C118" s="142" t="s">
        <v>117</v>
      </c>
      <c r="D118" s="34"/>
      <c r="E118" s="34"/>
      <c r="F118" s="34"/>
      <c r="G118" s="34"/>
      <c r="H118" s="34"/>
      <c r="I118" s="34"/>
      <c r="J118" s="155">
        <f>ROUND(J119 + J120 + J121 + J122 + J123 + J124,2)</f>
        <v>0</v>
      </c>
      <c r="K118" s="34"/>
      <c r="L118" s="49"/>
      <c r="N118" s="156" t="s">
        <v>40</v>
      </c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5" s="2" customFormat="1" ht="18" customHeight="1">
      <c r="A119" s="32"/>
      <c r="B119" s="33"/>
      <c r="C119" s="34"/>
      <c r="D119" s="281" t="s">
        <v>118</v>
      </c>
      <c r="E119" s="282"/>
      <c r="F119" s="282"/>
      <c r="G119" s="34"/>
      <c r="H119" s="34"/>
      <c r="I119" s="34"/>
      <c r="J119" s="158">
        <v>0</v>
      </c>
      <c r="K119" s="34"/>
      <c r="L119" s="159"/>
      <c r="M119" s="160"/>
      <c r="N119" s="161" t="s">
        <v>42</v>
      </c>
      <c r="O119" s="160"/>
      <c r="P119" s="160"/>
      <c r="Q119" s="160"/>
      <c r="R119" s="160"/>
      <c r="S119" s="162"/>
      <c r="T119" s="162"/>
      <c r="U119" s="162"/>
      <c r="V119" s="162"/>
      <c r="W119" s="162"/>
      <c r="X119" s="162"/>
      <c r="Y119" s="162"/>
      <c r="Z119" s="162"/>
      <c r="AA119" s="162"/>
      <c r="AB119" s="162"/>
      <c r="AC119" s="162"/>
      <c r="AD119" s="162"/>
      <c r="AE119" s="162"/>
      <c r="AF119" s="160"/>
      <c r="AG119" s="160"/>
      <c r="AH119" s="160"/>
      <c r="AI119" s="160"/>
      <c r="AJ119" s="160"/>
      <c r="AK119" s="160"/>
      <c r="AL119" s="160"/>
      <c r="AM119" s="160"/>
      <c r="AN119" s="160"/>
      <c r="AO119" s="160"/>
      <c r="AP119" s="160"/>
      <c r="AQ119" s="160"/>
      <c r="AR119" s="160"/>
      <c r="AS119" s="160"/>
      <c r="AT119" s="160"/>
      <c r="AU119" s="160"/>
      <c r="AV119" s="160"/>
      <c r="AW119" s="160"/>
      <c r="AX119" s="160"/>
      <c r="AY119" s="163" t="s">
        <v>119</v>
      </c>
      <c r="AZ119" s="160"/>
      <c r="BA119" s="160"/>
      <c r="BB119" s="160"/>
      <c r="BC119" s="160"/>
      <c r="BD119" s="160"/>
      <c r="BE119" s="164">
        <f t="shared" ref="BE119:BE124" si="0">IF(N119="základní",J119,0)</f>
        <v>0</v>
      </c>
      <c r="BF119" s="164">
        <f t="shared" ref="BF119:BF124" si="1">IF(N119="snížená",J119,0)</f>
        <v>0</v>
      </c>
      <c r="BG119" s="164">
        <f t="shared" ref="BG119:BG124" si="2">IF(N119="zákl. přenesená",J119,0)</f>
        <v>0</v>
      </c>
      <c r="BH119" s="164">
        <f t="shared" ref="BH119:BH124" si="3">IF(N119="sníž. přenesená",J119,0)</f>
        <v>0</v>
      </c>
      <c r="BI119" s="164">
        <f t="shared" ref="BI119:BI124" si="4">IF(N119="nulová",J119,0)</f>
        <v>0</v>
      </c>
      <c r="BJ119" s="163" t="s">
        <v>120</v>
      </c>
      <c r="BK119" s="160"/>
      <c r="BL119" s="160"/>
      <c r="BM119" s="160"/>
    </row>
    <row r="120" spans="1:65" s="2" customFormat="1" ht="18" customHeight="1">
      <c r="A120" s="32"/>
      <c r="B120" s="33"/>
      <c r="C120" s="34"/>
      <c r="D120" s="281" t="s">
        <v>121</v>
      </c>
      <c r="E120" s="282"/>
      <c r="F120" s="282"/>
      <c r="G120" s="34"/>
      <c r="H120" s="34"/>
      <c r="I120" s="34"/>
      <c r="J120" s="158">
        <v>0</v>
      </c>
      <c r="K120" s="34"/>
      <c r="L120" s="159"/>
      <c r="M120" s="160"/>
      <c r="N120" s="161" t="s">
        <v>42</v>
      </c>
      <c r="O120" s="160"/>
      <c r="P120" s="160"/>
      <c r="Q120" s="160"/>
      <c r="R120" s="160"/>
      <c r="S120" s="162"/>
      <c r="T120" s="162"/>
      <c r="U120" s="162"/>
      <c r="V120" s="162"/>
      <c r="W120" s="162"/>
      <c r="X120" s="162"/>
      <c r="Y120" s="162"/>
      <c r="Z120" s="162"/>
      <c r="AA120" s="162"/>
      <c r="AB120" s="162"/>
      <c r="AC120" s="162"/>
      <c r="AD120" s="162"/>
      <c r="AE120" s="162"/>
      <c r="AF120" s="160"/>
      <c r="AG120" s="160"/>
      <c r="AH120" s="160"/>
      <c r="AI120" s="160"/>
      <c r="AJ120" s="160"/>
      <c r="AK120" s="160"/>
      <c r="AL120" s="160"/>
      <c r="AM120" s="160"/>
      <c r="AN120" s="160"/>
      <c r="AO120" s="160"/>
      <c r="AP120" s="160"/>
      <c r="AQ120" s="160"/>
      <c r="AR120" s="160"/>
      <c r="AS120" s="160"/>
      <c r="AT120" s="160"/>
      <c r="AU120" s="160"/>
      <c r="AV120" s="160"/>
      <c r="AW120" s="160"/>
      <c r="AX120" s="160"/>
      <c r="AY120" s="163" t="s">
        <v>119</v>
      </c>
      <c r="AZ120" s="160"/>
      <c r="BA120" s="160"/>
      <c r="BB120" s="160"/>
      <c r="BC120" s="160"/>
      <c r="BD120" s="160"/>
      <c r="BE120" s="164">
        <f t="shared" si="0"/>
        <v>0</v>
      </c>
      <c r="BF120" s="164">
        <f t="shared" si="1"/>
        <v>0</v>
      </c>
      <c r="BG120" s="164">
        <f t="shared" si="2"/>
        <v>0</v>
      </c>
      <c r="BH120" s="164">
        <f t="shared" si="3"/>
        <v>0</v>
      </c>
      <c r="BI120" s="164">
        <f t="shared" si="4"/>
        <v>0</v>
      </c>
      <c r="BJ120" s="163" t="s">
        <v>120</v>
      </c>
      <c r="BK120" s="160"/>
      <c r="BL120" s="160"/>
      <c r="BM120" s="160"/>
    </row>
    <row r="121" spans="1:65" s="2" customFormat="1" ht="18" customHeight="1">
      <c r="A121" s="32"/>
      <c r="B121" s="33"/>
      <c r="C121" s="34"/>
      <c r="D121" s="281" t="s">
        <v>122</v>
      </c>
      <c r="E121" s="282"/>
      <c r="F121" s="282"/>
      <c r="G121" s="34"/>
      <c r="H121" s="34"/>
      <c r="I121" s="34"/>
      <c r="J121" s="158">
        <v>0</v>
      </c>
      <c r="K121" s="34"/>
      <c r="L121" s="159"/>
      <c r="M121" s="160"/>
      <c r="N121" s="161" t="s">
        <v>42</v>
      </c>
      <c r="O121" s="160"/>
      <c r="P121" s="160"/>
      <c r="Q121" s="160"/>
      <c r="R121" s="160"/>
      <c r="S121" s="162"/>
      <c r="T121" s="162"/>
      <c r="U121" s="162"/>
      <c r="V121" s="162"/>
      <c r="W121" s="162"/>
      <c r="X121" s="162"/>
      <c r="Y121" s="162"/>
      <c r="Z121" s="162"/>
      <c r="AA121" s="162"/>
      <c r="AB121" s="162"/>
      <c r="AC121" s="162"/>
      <c r="AD121" s="162"/>
      <c r="AE121" s="162"/>
      <c r="AF121" s="160"/>
      <c r="AG121" s="160"/>
      <c r="AH121" s="160"/>
      <c r="AI121" s="160"/>
      <c r="AJ121" s="160"/>
      <c r="AK121" s="160"/>
      <c r="AL121" s="160"/>
      <c r="AM121" s="160"/>
      <c r="AN121" s="160"/>
      <c r="AO121" s="160"/>
      <c r="AP121" s="160"/>
      <c r="AQ121" s="160"/>
      <c r="AR121" s="160"/>
      <c r="AS121" s="160"/>
      <c r="AT121" s="160"/>
      <c r="AU121" s="160"/>
      <c r="AV121" s="160"/>
      <c r="AW121" s="160"/>
      <c r="AX121" s="160"/>
      <c r="AY121" s="163" t="s">
        <v>119</v>
      </c>
      <c r="AZ121" s="160"/>
      <c r="BA121" s="160"/>
      <c r="BB121" s="160"/>
      <c r="BC121" s="160"/>
      <c r="BD121" s="160"/>
      <c r="BE121" s="164">
        <f t="shared" si="0"/>
        <v>0</v>
      </c>
      <c r="BF121" s="164">
        <f t="shared" si="1"/>
        <v>0</v>
      </c>
      <c r="BG121" s="164">
        <f t="shared" si="2"/>
        <v>0</v>
      </c>
      <c r="BH121" s="164">
        <f t="shared" si="3"/>
        <v>0</v>
      </c>
      <c r="BI121" s="164">
        <f t="shared" si="4"/>
        <v>0</v>
      </c>
      <c r="BJ121" s="163" t="s">
        <v>120</v>
      </c>
      <c r="BK121" s="160"/>
      <c r="BL121" s="160"/>
      <c r="BM121" s="160"/>
    </row>
    <row r="122" spans="1:65" s="2" customFormat="1" ht="18" customHeight="1">
      <c r="A122" s="32"/>
      <c r="B122" s="33"/>
      <c r="C122" s="34"/>
      <c r="D122" s="281" t="s">
        <v>123</v>
      </c>
      <c r="E122" s="282"/>
      <c r="F122" s="282"/>
      <c r="G122" s="34"/>
      <c r="H122" s="34"/>
      <c r="I122" s="34"/>
      <c r="J122" s="158">
        <v>0</v>
      </c>
      <c r="K122" s="34"/>
      <c r="L122" s="159"/>
      <c r="M122" s="160"/>
      <c r="N122" s="161" t="s">
        <v>42</v>
      </c>
      <c r="O122" s="160"/>
      <c r="P122" s="160"/>
      <c r="Q122" s="160"/>
      <c r="R122" s="160"/>
      <c r="S122" s="162"/>
      <c r="T122" s="162"/>
      <c r="U122" s="162"/>
      <c r="V122" s="162"/>
      <c r="W122" s="162"/>
      <c r="X122" s="162"/>
      <c r="Y122" s="162"/>
      <c r="Z122" s="162"/>
      <c r="AA122" s="162"/>
      <c r="AB122" s="162"/>
      <c r="AC122" s="162"/>
      <c r="AD122" s="162"/>
      <c r="AE122" s="162"/>
      <c r="AF122" s="160"/>
      <c r="AG122" s="160"/>
      <c r="AH122" s="160"/>
      <c r="AI122" s="160"/>
      <c r="AJ122" s="160"/>
      <c r="AK122" s="160"/>
      <c r="AL122" s="160"/>
      <c r="AM122" s="160"/>
      <c r="AN122" s="160"/>
      <c r="AO122" s="160"/>
      <c r="AP122" s="160"/>
      <c r="AQ122" s="160"/>
      <c r="AR122" s="160"/>
      <c r="AS122" s="160"/>
      <c r="AT122" s="160"/>
      <c r="AU122" s="160"/>
      <c r="AV122" s="160"/>
      <c r="AW122" s="160"/>
      <c r="AX122" s="160"/>
      <c r="AY122" s="163" t="s">
        <v>119</v>
      </c>
      <c r="AZ122" s="160"/>
      <c r="BA122" s="160"/>
      <c r="BB122" s="160"/>
      <c r="BC122" s="160"/>
      <c r="BD122" s="160"/>
      <c r="BE122" s="164">
        <f t="shared" si="0"/>
        <v>0</v>
      </c>
      <c r="BF122" s="164">
        <f t="shared" si="1"/>
        <v>0</v>
      </c>
      <c r="BG122" s="164">
        <f t="shared" si="2"/>
        <v>0</v>
      </c>
      <c r="BH122" s="164">
        <f t="shared" si="3"/>
        <v>0</v>
      </c>
      <c r="BI122" s="164">
        <f t="shared" si="4"/>
        <v>0</v>
      </c>
      <c r="BJ122" s="163" t="s">
        <v>120</v>
      </c>
      <c r="BK122" s="160"/>
      <c r="BL122" s="160"/>
      <c r="BM122" s="160"/>
    </row>
    <row r="123" spans="1:65" s="2" customFormat="1" ht="18" customHeight="1">
      <c r="A123" s="32"/>
      <c r="B123" s="33"/>
      <c r="C123" s="34"/>
      <c r="D123" s="281" t="s">
        <v>124</v>
      </c>
      <c r="E123" s="282"/>
      <c r="F123" s="282"/>
      <c r="G123" s="34"/>
      <c r="H123" s="34"/>
      <c r="I123" s="34"/>
      <c r="J123" s="158">
        <v>0</v>
      </c>
      <c r="K123" s="34"/>
      <c r="L123" s="159"/>
      <c r="M123" s="160"/>
      <c r="N123" s="161" t="s">
        <v>42</v>
      </c>
      <c r="O123" s="160"/>
      <c r="P123" s="160"/>
      <c r="Q123" s="160"/>
      <c r="R123" s="160"/>
      <c r="S123" s="162"/>
      <c r="T123" s="162"/>
      <c r="U123" s="162"/>
      <c r="V123" s="162"/>
      <c r="W123" s="162"/>
      <c r="X123" s="162"/>
      <c r="Y123" s="162"/>
      <c r="Z123" s="162"/>
      <c r="AA123" s="162"/>
      <c r="AB123" s="162"/>
      <c r="AC123" s="162"/>
      <c r="AD123" s="162"/>
      <c r="AE123" s="162"/>
      <c r="AF123" s="160"/>
      <c r="AG123" s="160"/>
      <c r="AH123" s="160"/>
      <c r="AI123" s="160"/>
      <c r="AJ123" s="160"/>
      <c r="AK123" s="160"/>
      <c r="AL123" s="160"/>
      <c r="AM123" s="160"/>
      <c r="AN123" s="160"/>
      <c r="AO123" s="160"/>
      <c r="AP123" s="160"/>
      <c r="AQ123" s="160"/>
      <c r="AR123" s="160"/>
      <c r="AS123" s="160"/>
      <c r="AT123" s="160"/>
      <c r="AU123" s="160"/>
      <c r="AV123" s="160"/>
      <c r="AW123" s="160"/>
      <c r="AX123" s="160"/>
      <c r="AY123" s="163" t="s">
        <v>119</v>
      </c>
      <c r="AZ123" s="160"/>
      <c r="BA123" s="160"/>
      <c r="BB123" s="160"/>
      <c r="BC123" s="160"/>
      <c r="BD123" s="160"/>
      <c r="BE123" s="164">
        <f t="shared" si="0"/>
        <v>0</v>
      </c>
      <c r="BF123" s="164">
        <f t="shared" si="1"/>
        <v>0</v>
      </c>
      <c r="BG123" s="164">
        <f t="shared" si="2"/>
        <v>0</v>
      </c>
      <c r="BH123" s="164">
        <f t="shared" si="3"/>
        <v>0</v>
      </c>
      <c r="BI123" s="164">
        <f t="shared" si="4"/>
        <v>0</v>
      </c>
      <c r="BJ123" s="163" t="s">
        <v>120</v>
      </c>
      <c r="BK123" s="160"/>
      <c r="BL123" s="160"/>
      <c r="BM123" s="160"/>
    </row>
    <row r="124" spans="1:65" s="2" customFormat="1" ht="18" customHeight="1">
      <c r="A124" s="32"/>
      <c r="B124" s="33"/>
      <c r="C124" s="34"/>
      <c r="D124" s="157" t="s">
        <v>125</v>
      </c>
      <c r="E124" s="34"/>
      <c r="F124" s="34"/>
      <c r="G124" s="34"/>
      <c r="H124" s="34"/>
      <c r="I124" s="34"/>
      <c r="J124" s="158">
        <f>ROUND(J30*T124,2)</f>
        <v>0</v>
      </c>
      <c r="K124" s="34"/>
      <c r="L124" s="159"/>
      <c r="M124" s="160"/>
      <c r="N124" s="161" t="s">
        <v>42</v>
      </c>
      <c r="O124" s="160"/>
      <c r="P124" s="160"/>
      <c r="Q124" s="160"/>
      <c r="R124" s="160"/>
      <c r="S124" s="162"/>
      <c r="T124" s="162"/>
      <c r="U124" s="162"/>
      <c r="V124" s="162"/>
      <c r="W124" s="162"/>
      <c r="X124" s="162"/>
      <c r="Y124" s="162"/>
      <c r="Z124" s="162"/>
      <c r="AA124" s="162"/>
      <c r="AB124" s="162"/>
      <c r="AC124" s="162"/>
      <c r="AD124" s="162"/>
      <c r="AE124" s="162"/>
      <c r="AF124" s="160"/>
      <c r="AG124" s="160"/>
      <c r="AH124" s="160"/>
      <c r="AI124" s="160"/>
      <c r="AJ124" s="160"/>
      <c r="AK124" s="160"/>
      <c r="AL124" s="160"/>
      <c r="AM124" s="160"/>
      <c r="AN124" s="160"/>
      <c r="AO124" s="160"/>
      <c r="AP124" s="160"/>
      <c r="AQ124" s="160"/>
      <c r="AR124" s="160"/>
      <c r="AS124" s="160"/>
      <c r="AT124" s="160"/>
      <c r="AU124" s="160"/>
      <c r="AV124" s="160"/>
      <c r="AW124" s="160"/>
      <c r="AX124" s="160"/>
      <c r="AY124" s="163" t="s">
        <v>126</v>
      </c>
      <c r="AZ124" s="160"/>
      <c r="BA124" s="160"/>
      <c r="BB124" s="160"/>
      <c r="BC124" s="160"/>
      <c r="BD124" s="160"/>
      <c r="BE124" s="164">
        <f t="shared" si="0"/>
        <v>0</v>
      </c>
      <c r="BF124" s="164">
        <f t="shared" si="1"/>
        <v>0</v>
      </c>
      <c r="BG124" s="164">
        <f t="shared" si="2"/>
        <v>0</v>
      </c>
      <c r="BH124" s="164">
        <f t="shared" si="3"/>
        <v>0</v>
      </c>
      <c r="BI124" s="164">
        <f t="shared" si="4"/>
        <v>0</v>
      </c>
      <c r="BJ124" s="163" t="s">
        <v>120</v>
      </c>
      <c r="BK124" s="160"/>
      <c r="BL124" s="160"/>
      <c r="BM124" s="160"/>
    </row>
    <row r="125" spans="1:65" s="2" customFormat="1">
      <c r="A125" s="32"/>
      <c r="B125" s="33"/>
      <c r="C125" s="34"/>
      <c r="D125" s="34"/>
      <c r="E125" s="34"/>
      <c r="F125" s="34"/>
      <c r="G125" s="34"/>
      <c r="H125" s="34"/>
      <c r="I125" s="34"/>
      <c r="J125" s="34"/>
      <c r="K125" s="34"/>
      <c r="L125" s="49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65" s="2" customFormat="1" ht="29.25" customHeight="1">
      <c r="A126" s="32"/>
      <c r="B126" s="33"/>
      <c r="C126" s="165" t="s">
        <v>127</v>
      </c>
      <c r="D126" s="140"/>
      <c r="E126" s="140"/>
      <c r="F126" s="140"/>
      <c r="G126" s="140"/>
      <c r="H126" s="140"/>
      <c r="I126" s="140"/>
      <c r="J126" s="166">
        <f>ROUND(J96+J118,2)</f>
        <v>0</v>
      </c>
      <c r="K126" s="140"/>
      <c r="L126" s="49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1:65" s="2" customFormat="1" ht="6.95" customHeight="1">
      <c r="A127" s="32"/>
      <c r="B127" s="52"/>
      <c r="C127" s="53"/>
      <c r="D127" s="53"/>
      <c r="E127" s="53"/>
      <c r="F127" s="53"/>
      <c r="G127" s="53"/>
      <c r="H127" s="53"/>
      <c r="I127" s="53"/>
      <c r="J127" s="53"/>
      <c r="K127" s="53"/>
      <c r="L127" s="49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31" spans="1:31" s="2" customFormat="1" ht="6.95" customHeight="1">
      <c r="A131" s="32"/>
      <c r="B131" s="54"/>
      <c r="C131" s="55"/>
      <c r="D131" s="55"/>
      <c r="E131" s="55"/>
      <c r="F131" s="55"/>
      <c r="G131" s="55"/>
      <c r="H131" s="55"/>
      <c r="I131" s="55"/>
      <c r="J131" s="55"/>
      <c r="K131" s="55"/>
      <c r="L131" s="49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</row>
    <row r="132" spans="1:31" s="2" customFormat="1" ht="24.95" customHeight="1">
      <c r="A132" s="32"/>
      <c r="B132" s="33"/>
      <c r="C132" s="21" t="s">
        <v>128</v>
      </c>
      <c r="D132" s="34"/>
      <c r="E132" s="34"/>
      <c r="F132" s="34"/>
      <c r="G132" s="34"/>
      <c r="H132" s="34"/>
      <c r="I132" s="34"/>
      <c r="J132" s="34"/>
      <c r="K132" s="34"/>
      <c r="L132" s="49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</row>
    <row r="133" spans="1:31" s="2" customFormat="1" ht="6.95" customHeight="1">
      <c r="A133" s="32"/>
      <c r="B133" s="33"/>
      <c r="C133" s="34"/>
      <c r="D133" s="34"/>
      <c r="E133" s="34"/>
      <c r="F133" s="34"/>
      <c r="G133" s="34"/>
      <c r="H133" s="34"/>
      <c r="I133" s="34"/>
      <c r="J133" s="34"/>
      <c r="K133" s="34"/>
      <c r="L133" s="49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</row>
    <row r="134" spans="1:31" s="2" customFormat="1" ht="12" customHeight="1">
      <c r="A134" s="32"/>
      <c r="B134" s="33"/>
      <c r="C134" s="27" t="s">
        <v>16</v>
      </c>
      <c r="D134" s="34"/>
      <c r="E134" s="34"/>
      <c r="F134" s="34"/>
      <c r="G134" s="34"/>
      <c r="H134" s="34"/>
      <c r="I134" s="34"/>
      <c r="J134" s="34"/>
      <c r="K134" s="34"/>
      <c r="L134" s="49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</row>
    <row r="135" spans="1:31" s="2" customFormat="1" ht="16.5" customHeight="1">
      <c r="A135" s="32"/>
      <c r="B135" s="33"/>
      <c r="C135" s="34"/>
      <c r="D135" s="34"/>
      <c r="E135" s="283" t="str">
        <f>E7</f>
        <v>Oprava koupelny - FONTÁNA Hlučín</v>
      </c>
      <c r="F135" s="284"/>
      <c r="G135" s="284"/>
      <c r="H135" s="284"/>
      <c r="I135" s="34"/>
      <c r="J135" s="34"/>
      <c r="K135" s="34"/>
      <c r="L135" s="49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</row>
    <row r="136" spans="1:31" s="2" customFormat="1" ht="12" customHeight="1">
      <c r="A136" s="32"/>
      <c r="B136" s="33"/>
      <c r="C136" s="27" t="s">
        <v>87</v>
      </c>
      <c r="D136" s="34"/>
      <c r="E136" s="34"/>
      <c r="F136" s="34"/>
      <c r="G136" s="34"/>
      <c r="H136" s="34"/>
      <c r="I136" s="34"/>
      <c r="J136" s="34"/>
      <c r="K136" s="34"/>
      <c r="L136" s="49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</row>
    <row r="137" spans="1:31" s="2" customFormat="1" ht="16.5" customHeight="1">
      <c r="A137" s="32"/>
      <c r="B137" s="33"/>
      <c r="C137" s="34"/>
      <c r="D137" s="34"/>
      <c r="E137" s="251" t="str">
        <f>E9</f>
        <v xml:space="preserve">001 - Oprava koupelny FONTÁNA Hlučín </v>
      </c>
      <c r="F137" s="285"/>
      <c r="G137" s="285"/>
      <c r="H137" s="285"/>
      <c r="I137" s="34"/>
      <c r="J137" s="34"/>
      <c r="K137" s="34"/>
      <c r="L137" s="49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</row>
    <row r="138" spans="1:31" s="2" customFormat="1" ht="6.95" customHeight="1">
      <c r="A138" s="32"/>
      <c r="B138" s="33"/>
      <c r="C138" s="34"/>
      <c r="D138" s="34"/>
      <c r="E138" s="34"/>
      <c r="F138" s="34"/>
      <c r="G138" s="34"/>
      <c r="H138" s="34"/>
      <c r="I138" s="34"/>
      <c r="J138" s="34"/>
      <c r="K138" s="34"/>
      <c r="L138" s="49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</row>
    <row r="139" spans="1:31" s="2" customFormat="1" ht="12" customHeight="1">
      <c r="A139" s="32"/>
      <c r="B139" s="33"/>
      <c r="C139" s="27" t="s">
        <v>20</v>
      </c>
      <c r="D139" s="34"/>
      <c r="E139" s="34"/>
      <c r="F139" s="25" t="str">
        <f>F12</f>
        <v xml:space="preserve"> </v>
      </c>
      <c r="G139" s="34"/>
      <c r="H139" s="34"/>
      <c r="I139" s="27" t="s">
        <v>22</v>
      </c>
      <c r="J139" s="64" t="str">
        <f>IF(J12="","",J12)</f>
        <v>11. 8. 2022</v>
      </c>
      <c r="K139" s="34"/>
      <c r="L139" s="49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</row>
    <row r="140" spans="1:31" s="2" customFormat="1" ht="6.95" customHeight="1">
      <c r="A140" s="32"/>
      <c r="B140" s="33"/>
      <c r="C140" s="34"/>
      <c r="D140" s="34"/>
      <c r="E140" s="34"/>
      <c r="F140" s="34"/>
      <c r="G140" s="34"/>
      <c r="H140" s="34"/>
      <c r="I140" s="34"/>
      <c r="J140" s="34"/>
      <c r="K140" s="34"/>
      <c r="L140" s="49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</row>
    <row r="141" spans="1:31" s="2" customFormat="1" ht="15.2" customHeight="1">
      <c r="A141" s="32"/>
      <c r="B141" s="33"/>
      <c r="C141" s="27" t="s">
        <v>24</v>
      </c>
      <c r="D141" s="34"/>
      <c r="E141" s="34"/>
      <c r="F141" s="25" t="str">
        <f>E15</f>
        <v xml:space="preserve">FONTÁNA </v>
      </c>
      <c r="G141" s="34"/>
      <c r="H141" s="34"/>
      <c r="I141" s="27" t="s">
        <v>30</v>
      </c>
      <c r="J141" s="30" t="str">
        <f>E21</f>
        <v>ATRIS s.r.o.</v>
      </c>
      <c r="K141" s="34"/>
      <c r="L141" s="49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</row>
    <row r="142" spans="1:31" s="2" customFormat="1" ht="15.2" customHeight="1">
      <c r="A142" s="32"/>
      <c r="B142" s="33"/>
      <c r="C142" s="27" t="s">
        <v>28</v>
      </c>
      <c r="D142" s="34"/>
      <c r="E142" s="34"/>
      <c r="F142" s="25" t="str">
        <f>IF(E18="","",E18)</f>
        <v>Vyplň údaj</v>
      </c>
      <c r="G142" s="34"/>
      <c r="H142" s="34"/>
      <c r="I142" s="27" t="s">
        <v>33</v>
      </c>
      <c r="J142" s="30" t="str">
        <f>E24</f>
        <v>Barbora Kyšková</v>
      </c>
      <c r="K142" s="34"/>
      <c r="L142" s="49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</row>
    <row r="143" spans="1:31" s="2" customFormat="1" ht="10.35" customHeight="1">
      <c r="A143" s="32"/>
      <c r="B143" s="33"/>
      <c r="C143" s="34"/>
      <c r="D143" s="34"/>
      <c r="E143" s="34"/>
      <c r="F143" s="34"/>
      <c r="G143" s="34"/>
      <c r="H143" s="34"/>
      <c r="I143" s="34"/>
      <c r="J143" s="34"/>
      <c r="K143" s="34"/>
      <c r="L143" s="49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</row>
    <row r="144" spans="1:31" s="11" customFormat="1" ht="29.25" customHeight="1">
      <c r="A144" s="167"/>
      <c r="B144" s="168"/>
      <c r="C144" s="169" t="s">
        <v>129</v>
      </c>
      <c r="D144" s="170" t="s">
        <v>61</v>
      </c>
      <c r="E144" s="170" t="s">
        <v>57</v>
      </c>
      <c r="F144" s="170" t="s">
        <v>58</v>
      </c>
      <c r="G144" s="170" t="s">
        <v>130</v>
      </c>
      <c r="H144" s="170" t="s">
        <v>131</v>
      </c>
      <c r="I144" s="170" t="s">
        <v>132</v>
      </c>
      <c r="J144" s="171" t="s">
        <v>95</v>
      </c>
      <c r="K144" s="172" t="s">
        <v>133</v>
      </c>
      <c r="L144" s="173"/>
      <c r="M144" s="73" t="s">
        <v>1</v>
      </c>
      <c r="N144" s="74" t="s">
        <v>40</v>
      </c>
      <c r="O144" s="74" t="s">
        <v>134</v>
      </c>
      <c r="P144" s="74" t="s">
        <v>135</v>
      </c>
      <c r="Q144" s="74" t="s">
        <v>136</v>
      </c>
      <c r="R144" s="74" t="s">
        <v>137</v>
      </c>
      <c r="S144" s="74" t="s">
        <v>138</v>
      </c>
      <c r="T144" s="75" t="s">
        <v>139</v>
      </c>
      <c r="U144" s="167"/>
      <c r="V144" s="167"/>
      <c r="W144" s="167"/>
      <c r="X144" s="167"/>
      <c r="Y144" s="167"/>
      <c r="Z144" s="167"/>
      <c r="AA144" s="167"/>
      <c r="AB144" s="167"/>
      <c r="AC144" s="167"/>
      <c r="AD144" s="167"/>
      <c r="AE144" s="167"/>
    </row>
    <row r="145" spans="1:65" s="2" customFormat="1" ht="22.9" customHeight="1">
      <c r="A145" s="32"/>
      <c r="B145" s="33"/>
      <c r="C145" s="80" t="s">
        <v>140</v>
      </c>
      <c r="D145" s="34"/>
      <c r="E145" s="34"/>
      <c r="F145" s="34"/>
      <c r="G145" s="34"/>
      <c r="H145" s="34"/>
      <c r="I145" s="34"/>
      <c r="J145" s="174">
        <f>BK145</f>
        <v>0</v>
      </c>
      <c r="K145" s="34"/>
      <c r="L145" s="37"/>
      <c r="M145" s="76"/>
      <c r="N145" s="175"/>
      <c r="O145" s="77"/>
      <c r="P145" s="176">
        <f>P146+P182+P260+P265</f>
        <v>0</v>
      </c>
      <c r="Q145" s="77"/>
      <c r="R145" s="176">
        <f>R146+R182+R260+R265</f>
        <v>4.8441282499999998</v>
      </c>
      <c r="S145" s="77"/>
      <c r="T145" s="177">
        <f>T146+T182+T260+T265</f>
        <v>5.1610449999999997</v>
      </c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T145" s="15" t="s">
        <v>75</v>
      </c>
      <c r="AU145" s="15" t="s">
        <v>97</v>
      </c>
      <c r="BK145" s="178">
        <f>BK146+BK182+BK260+BK265</f>
        <v>0</v>
      </c>
    </row>
    <row r="146" spans="1:65" s="12" customFormat="1" ht="25.9" customHeight="1">
      <c r="B146" s="179"/>
      <c r="C146" s="180"/>
      <c r="D146" s="181" t="s">
        <v>75</v>
      </c>
      <c r="E146" s="182" t="s">
        <v>141</v>
      </c>
      <c r="F146" s="182" t="s">
        <v>142</v>
      </c>
      <c r="G146" s="180"/>
      <c r="H146" s="180"/>
      <c r="I146" s="183"/>
      <c r="J146" s="184">
        <f>BK146</f>
        <v>0</v>
      </c>
      <c r="K146" s="180"/>
      <c r="L146" s="185"/>
      <c r="M146" s="186"/>
      <c r="N146" s="187"/>
      <c r="O146" s="187"/>
      <c r="P146" s="188">
        <f>P147+P159+P172+P180</f>
        <v>0</v>
      </c>
      <c r="Q146" s="187"/>
      <c r="R146" s="188">
        <f>R147+R159+R172+R180</f>
        <v>3.0512972999999999</v>
      </c>
      <c r="S146" s="187"/>
      <c r="T146" s="189">
        <f>T147+T159+T172+T180</f>
        <v>4.7622349999999996</v>
      </c>
      <c r="AR146" s="190" t="s">
        <v>84</v>
      </c>
      <c r="AT146" s="191" t="s">
        <v>75</v>
      </c>
      <c r="AU146" s="191" t="s">
        <v>76</v>
      </c>
      <c r="AY146" s="190" t="s">
        <v>143</v>
      </c>
      <c r="BK146" s="192">
        <f>BK147+BK159+BK172+BK180</f>
        <v>0</v>
      </c>
    </row>
    <row r="147" spans="1:65" s="12" customFormat="1" ht="22.9" customHeight="1">
      <c r="B147" s="179"/>
      <c r="C147" s="180"/>
      <c r="D147" s="181" t="s">
        <v>75</v>
      </c>
      <c r="E147" s="193" t="s">
        <v>144</v>
      </c>
      <c r="F147" s="193" t="s">
        <v>145</v>
      </c>
      <c r="G147" s="180"/>
      <c r="H147" s="180"/>
      <c r="I147" s="183"/>
      <c r="J147" s="194">
        <f>BK147</f>
        <v>0</v>
      </c>
      <c r="K147" s="180"/>
      <c r="L147" s="185"/>
      <c r="M147" s="186"/>
      <c r="N147" s="187"/>
      <c r="O147" s="187"/>
      <c r="P147" s="188">
        <f>SUM(P148:P158)</f>
        <v>0</v>
      </c>
      <c r="Q147" s="187"/>
      <c r="R147" s="188">
        <f>SUM(R148:R158)</f>
        <v>3.0472972999999999</v>
      </c>
      <c r="S147" s="187"/>
      <c r="T147" s="189">
        <f>SUM(T148:T158)</f>
        <v>0</v>
      </c>
      <c r="AR147" s="190" t="s">
        <v>84</v>
      </c>
      <c r="AT147" s="191" t="s">
        <v>75</v>
      </c>
      <c r="AU147" s="191" t="s">
        <v>84</v>
      </c>
      <c r="AY147" s="190" t="s">
        <v>143</v>
      </c>
      <c r="BK147" s="192">
        <f>SUM(BK148:BK158)</f>
        <v>0</v>
      </c>
    </row>
    <row r="148" spans="1:65" s="2" customFormat="1" ht="21.75" customHeight="1">
      <c r="A148" s="32"/>
      <c r="B148" s="33"/>
      <c r="C148" s="195" t="s">
        <v>84</v>
      </c>
      <c r="D148" s="195" t="s">
        <v>146</v>
      </c>
      <c r="E148" s="196" t="s">
        <v>147</v>
      </c>
      <c r="F148" s="197" t="s">
        <v>148</v>
      </c>
      <c r="G148" s="198" t="s">
        <v>149</v>
      </c>
      <c r="H148" s="199">
        <v>0.2</v>
      </c>
      <c r="I148" s="200"/>
      <c r="J148" s="201">
        <f>ROUND(I148*H148,2)</f>
        <v>0</v>
      </c>
      <c r="K148" s="202"/>
      <c r="L148" s="37"/>
      <c r="M148" s="203" t="s">
        <v>1</v>
      </c>
      <c r="N148" s="204" t="s">
        <v>42</v>
      </c>
      <c r="O148" s="69"/>
      <c r="P148" s="205">
        <f>O148*H148</f>
        <v>0</v>
      </c>
      <c r="Q148" s="205">
        <v>0.04</v>
      </c>
      <c r="R148" s="205">
        <f>Q148*H148</f>
        <v>8.0000000000000002E-3</v>
      </c>
      <c r="S148" s="205">
        <v>0</v>
      </c>
      <c r="T148" s="206">
        <f>S148*H148</f>
        <v>0</v>
      </c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R148" s="207" t="s">
        <v>150</v>
      </c>
      <c r="AT148" s="207" t="s">
        <v>146</v>
      </c>
      <c r="AU148" s="207" t="s">
        <v>120</v>
      </c>
      <c r="AY148" s="15" t="s">
        <v>143</v>
      </c>
      <c r="BE148" s="208">
        <f>IF(N148="základní",J148,0)</f>
        <v>0</v>
      </c>
      <c r="BF148" s="208">
        <f>IF(N148="snížená",J148,0)</f>
        <v>0</v>
      </c>
      <c r="BG148" s="208">
        <f>IF(N148="zákl. přenesená",J148,0)</f>
        <v>0</v>
      </c>
      <c r="BH148" s="208">
        <f>IF(N148="sníž. přenesená",J148,0)</f>
        <v>0</v>
      </c>
      <c r="BI148" s="208">
        <f>IF(N148="nulová",J148,0)</f>
        <v>0</v>
      </c>
      <c r="BJ148" s="15" t="s">
        <v>120</v>
      </c>
      <c r="BK148" s="208">
        <f>ROUND(I148*H148,2)</f>
        <v>0</v>
      </c>
      <c r="BL148" s="15" t="s">
        <v>150</v>
      </c>
      <c r="BM148" s="207" t="s">
        <v>151</v>
      </c>
    </row>
    <row r="149" spans="1:65" s="13" customFormat="1">
      <c r="B149" s="209"/>
      <c r="C149" s="210"/>
      <c r="D149" s="211" t="s">
        <v>152</v>
      </c>
      <c r="E149" s="212" t="s">
        <v>1</v>
      </c>
      <c r="F149" s="213" t="s">
        <v>153</v>
      </c>
      <c r="G149" s="210"/>
      <c r="H149" s="214">
        <v>0.2</v>
      </c>
      <c r="I149" s="215"/>
      <c r="J149" s="210"/>
      <c r="K149" s="210"/>
      <c r="L149" s="216"/>
      <c r="M149" s="217"/>
      <c r="N149" s="218"/>
      <c r="O149" s="218"/>
      <c r="P149" s="218"/>
      <c r="Q149" s="218"/>
      <c r="R149" s="218"/>
      <c r="S149" s="218"/>
      <c r="T149" s="219"/>
      <c r="AT149" s="220" t="s">
        <v>152</v>
      </c>
      <c r="AU149" s="220" t="s">
        <v>120</v>
      </c>
      <c r="AV149" s="13" t="s">
        <v>120</v>
      </c>
      <c r="AW149" s="13" t="s">
        <v>32</v>
      </c>
      <c r="AX149" s="13" t="s">
        <v>84</v>
      </c>
      <c r="AY149" s="220" t="s">
        <v>143</v>
      </c>
    </row>
    <row r="150" spans="1:65" s="2" customFormat="1" ht="24.2" customHeight="1">
      <c r="A150" s="32"/>
      <c r="B150" s="33"/>
      <c r="C150" s="195" t="s">
        <v>120</v>
      </c>
      <c r="D150" s="195" t="s">
        <v>146</v>
      </c>
      <c r="E150" s="196" t="s">
        <v>154</v>
      </c>
      <c r="F150" s="197" t="s">
        <v>155</v>
      </c>
      <c r="G150" s="198" t="s">
        <v>149</v>
      </c>
      <c r="H150" s="199">
        <v>34.770000000000003</v>
      </c>
      <c r="I150" s="200"/>
      <c r="J150" s="201">
        <f>ROUND(I150*H150,2)</f>
        <v>0</v>
      </c>
      <c r="K150" s="202"/>
      <c r="L150" s="37"/>
      <c r="M150" s="203" t="s">
        <v>1</v>
      </c>
      <c r="N150" s="204" t="s">
        <v>42</v>
      </c>
      <c r="O150" s="69"/>
      <c r="P150" s="205">
        <f>O150*H150</f>
        <v>0</v>
      </c>
      <c r="Q150" s="205">
        <v>4.3800000000000002E-3</v>
      </c>
      <c r="R150" s="205">
        <f>Q150*H150</f>
        <v>0.15229260000000003</v>
      </c>
      <c r="S150" s="205">
        <v>0</v>
      </c>
      <c r="T150" s="206">
        <f>S150*H150</f>
        <v>0</v>
      </c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R150" s="207" t="s">
        <v>150</v>
      </c>
      <c r="AT150" s="207" t="s">
        <v>146</v>
      </c>
      <c r="AU150" s="207" t="s">
        <v>120</v>
      </c>
      <c r="AY150" s="15" t="s">
        <v>143</v>
      </c>
      <c r="BE150" s="208">
        <f>IF(N150="základní",J150,0)</f>
        <v>0</v>
      </c>
      <c r="BF150" s="208">
        <f>IF(N150="snížená",J150,0)</f>
        <v>0</v>
      </c>
      <c r="BG150" s="208">
        <f>IF(N150="zákl. přenesená",J150,0)</f>
        <v>0</v>
      </c>
      <c r="BH150" s="208">
        <f>IF(N150="sníž. přenesená",J150,0)</f>
        <v>0</v>
      </c>
      <c r="BI150" s="208">
        <f>IF(N150="nulová",J150,0)</f>
        <v>0</v>
      </c>
      <c r="BJ150" s="15" t="s">
        <v>120</v>
      </c>
      <c r="BK150" s="208">
        <f>ROUND(I150*H150,2)</f>
        <v>0</v>
      </c>
      <c r="BL150" s="15" t="s">
        <v>150</v>
      </c>
      <c r="BM150" s="207" t="s">
        <v>156</v>
      </c>
    </row>
    <row r="151" spans="1:65" s="13" customFormat="1" ht="22.5">
      <c r="B151" s="209"/>
      <c r="C151" s="210"/>
      <c r="D151" s="211" t="s">
        <v>152</v>
      </c>
      <c r="E151" s="212" t="s">
        <v>1</v>
      </c>
      <c r="F151" s="213" t="s">
        <v>157</v>
      </c>
      <c r="G151" s="210"/>
      <c r="H151" s="214">
        <v>34.770000000000003</v>
      </c>
      <c r="I151" s="215"/>
      <c r="J151" s="210"/>
      <c r="K151" s="210"/>
      <c r="L151" s="216"/>
      <c r="M151" s="217"/>
      <c r="N151" s="218"/>
      <c r="O151" s="218"/>
      <c r="P151" s="218"/>
      <c r="Q151" s="218"/>
      <c r="R151" s="218"/>
      <c r="S151" s="218"/>
      <c r="T151" s="219"/>
      <c r="AT151" s="220" t="s">
        <v>152</v>
      </c>
      <c r="AU151" s="220" t="s">
        <v>120</v>
      </c>
      <c r="AV151" s="13" t="s">
        <v>120</v>
      </c>
      <c r="AW151" s="13" t="s">
        <v>32</v>
      </c>
      <c r="AX151" s="13" t="s">
        <v>84</v>
      </c>
      <c r="AY151" s="220" t="s">
        <v>143</v>
      </c>
    </row>
    <row r="152" spans="1:65" s="2" customFormat="1" ht="24.2" customHeight="1">
      <c r="A152" s="32"/>
      <c r="B152" s="33"/>
      <c r="C152" s="195" t="s">
        <v>158</v>
      </c>
      <c r="D152" s="195" t="s">
        <v>146</v>
      </c>
      <c r="E152" s="196" t="s">
        <v>159</v>
      </c>
      <c r="F152" s="197" t="s">
        <v>160</v>
      </c>
      <c r="G152" s="198" t="s">
        <v>149</v>
      </c>
      <c r="H152" s="199">
        <v>34.770000000000003</v>
      </c>
      <c r="I152" s="200"/>
      <c r="J152" s="201">
        <f>ROUND(I152*H152,2)</f>
        <v>0</v>
      </c>
      <c r="K152" s="202"/>
      <c r="L152" s="37"/>
      <c r="M152" s="203" t="s">
        <v>1</v>
      </c>
      <c r="N152" s="204" t="s">
        <v>42</v>
      </c>
      <c r="O152" s="69"/>
      <c r="P152" s="205">
        <f>O152*H152</f>
        <v>0</v>
      </c>
      <c r="Q152" s="205">
        <v>6.5599999999999999E-3</v>
      </c>
      <c r="R152" s="205">
        <f>Q152*H152</f>
        <v>0.22809120000000002</v>
      </c>
      <c r="S152" s="205">
        <v>0</v>
      </c>
      <c r="T152" s="206">
        <f>S152*H152</f>
        <v>0</v>
      </c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R152" s="207" t="s">
        <v>150</v>
      </c>
      <c r="AT152" s="207" t="s">
        <v>146</v>
      </c>
      <c r="AU152" s="207" t="s">
        <v>120</v>
      </c>
      <c r="AY152" s="15" t="s">
        <v>143</v>
      </c>
      <c r="BE152" s="208">
        <f>IF(N152="základní",J152,0)</f>
        <v>0</v>
      </c>
      <c r="BF152" s="208">
        <f>IF(N152="snížená",J152,0)</f>
        <v>0</v>
      </c>
      <c r="BG152" s="208">
        <f>IF(N152="zákl. přenesená",J152,0)</f>
        <v>0</v>
      </c>
      <c r="BH152" s="208">
        <f>IF(N152="sníž. přenesená",J152,0)</f>
        <v>0</v>
      </c>
      <c r="BI152" s="208">
        <f>IF(N152="nulová",J152,0)</f>
        <v>0</v>
      </c>
      <c r="BJ152" s="15" t="s">
        <v>120</v>
      </c>
      <c r="BK152" s="208">
        <f>ROUND(I152*H152,2)</f>
        <v>0</v>
      </c>
      <c r="BL152" s="15" t="s">
        <v>150</v>
      </c>
      <c r="BM152" s="207" t="s">
        <v>161</v>
      </c>
    </row>
    <row r="153" spans="1:65" s="13" customFormat="1" ht="22.5">
      <c r="B153" s="209"/>
      <c r="C153" s="210"/>
      <c r="D153" s="211" t="s">
        <v>152</v>
      </c>
      <c r="E153" s="212" t="s">
        <v>1</v>
      </c>
      <c r="F153" s="213" t="s">
        <v>157</v>
      </c>
      <c r="G153" s="210"/>
      <c r="H153" s="214">
        <v>34.770000000000003</v>
      </c>
      <c r="I153" s="215"/>
      <c r="J153" s="210"/>
      <c r="K153" s="210"/>
      <c r="L153" s="216"/>
      <c r="M153" s="217"/>
      <c r="N153" s="218"/>
      <c r="O153" s="218"/>
      <c r="P153" s="218"/>
      <c r="Q153" s="218"/>
      <c r="R153" s="218"/>
      <c r="S153" s="218"/>
      <c r="T153" s="219"/>
      <c r="AT153" s="220" t="s">
        <v>152</v>
      </c>
      <c r="AU153" s="220" t="s">
        <v>120</v>
      </c>
      <c r="AV153" s="13" t="s">
        <v>120</v>
      </c>
      <c r="AW153" s="13" t="s">
        <v>32</v>
      </c>
      <c r="AX153" s="13" t="s">
        <v>84</v>
      </c>
      <c r="AY153" s="220" t="s">
        <v>143</v>
      </c>
    </row>
    <row r="154" spans="1:65" s="2" customFormat="1" ht="33" customHeight="1">
      <c r="A154" s="32"/>
      <c r="B154" s="33"/>
      <c r="C154" s="195" t="s">
        <v>150</v>
      </c>
      <c r="D154" s="195" t="s">
        <v>146</v>
      </c>
      <c r="E154" s="196" t="s">
        <v>162</v>
      </c>
      <c r="F154" s="197" t="s">
        <v>163</v>
      </c>
      <c r="G154" s="198" t="s">
        <v>149</v>
      </c>
      <c r="H154" s="199">
        <v>173.85</v>
      </c>
      <c r="I154" s="200"/>
      <c r="J154" s="201">
        <f>ROUND(I154*H154,2)</f>
        <v>0</v>
      </c>
      <c r="K154" s="202"/>
      <c r="L154" s="37"/>
      <c r="M154" s="203" t="s">
        <v>1</v>
      </c>
      <c r="N154" s="204" t="s">
        <v>42</v>
      </c>
      <c r="O154" s="69"/>
      <c r="P154" s="205">
        <f>O154*H154</f>
        <v>0</v>
      </c>
      <c r="Q154" s="205">
        <v>1.31E-3</v>
      </c>
      <c r="R154" s="205">
        <f>Q154*H154</f>
        <v>0.22774349999999999</v>
      </c>
      <c r="S154" s="205">
        <v>0</v>
      </c>
      <c r="T154" s="206">
        <f>S154*H154</f>
        <v>0</v>
      </c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R154" s="207" t="s">
        <v>150</v>
      </c>
      <c r="AT154" s="207" t="s">
        <v>146</v>
      </c>
      <c r="AU154" s="207" t="s">
        <v>120</v>
      </c>
      <c r="AY154" s="15" t="s">
        <v>143</v>
      </c>
      <c r="BE154" s="208">
        <f>IF(N154="základní",J154,0)</f>
        <v>0</v>
      </c>
      <c r="BF154" s="208">
        <f>IF(N154="snížená",J154,0)</f>
        <v>0</v>
      </c>
      <c r="BG154" s="208">
        <f>IF(N154="zákl. přenesená",J154,0)</f>
        <v>0</v>
      </c>
      <c r="BH154" s="208">
        <f>IF(N154="sníž. přenesená",J154,0)</f>
        <v>0</v>
      </c>
      <c r="BI154" s="208">
        <f>IF(N154="nulová",J154,0)</f>
        <v>0</v>
      </c>
      <c r="BJ154" s="15" t="s">
        <v>120</v>
      </c>
      <c r="BK154" s="208">
        <f>ROUND(I154*H154,2)</f>
        <v>0</v>
      </c>
      <c r="BL154" s="15" t="s">
        <v>150</v>
      </c>
      <c r="BM154" s="207" t="s">
        <v>164</v>
      </c>
    </row>
    <row r="155" spans="1:65" s="13" customFormat="1">
      <c r="B155" s="209"/>
      <c r="C155" s="210"/>
      <c r="D155" s="211" t="s">
        <v>152</v>
      </c>
      <c r="E155" s="212" t="s">
        <v>1</v>
      </c>
      <c r="F155" s="213" t="s">
        <v>165</v>
      </c>
      <c r="G155" s="210"/>
      <c r="H155" s="214">
        <v>173.85</v>
      </c>
      <c r="I155" s="215"/>
      <c r="J155" s="210"/>
      <c r="K155" s="210"/>
      <c r="L155" s="216"/>
      <c r="M155" s="217"/>
      <c r="N155" s="218"/>
      <c r="O155" s="218"/>
      <c r="P155" s="218"/>
      <c r="Q155" s="218"/>
      <c r="R155" s="218"/>
      <c r="S155" s="218"/>
      <c r="T155" s="219"/>
      <c r="AT155" s="220" t="s">
        <v>152</v>
      </c>
      <c r="AU155" s="220" t="s">
        <v>120</v>
      </c>
      <c r="AV155" s="13" t="s">
        <v>120</v>
      </c>
      <c r="AW155" s="13" t="s">
        <v>32</v>
      </c>
      <c r="AX155" s="13" t="s">
        <v>84</v>
      </c>
      <c r="AY155" s="220" t="s">
        <v>143</v>
      </c>
    </row>
    <row r="156" spans="1:65" s="2" customFormat="1" ht="24.2" customHeight="1">
      <c r="A156" s="32"/>
      <c r="B156" s="33"/>
      <c r="C156" s="195" t="s">
        <v>166</v>
      </c>
      <c r="D156" s="195" t="s">
        <v>146</v>
      </c>
      <c r="E156" s="196" t="s">
        <v>167</v>
      </c>
      <c r="F156" s="197" t="s">
        <v>168</v>
      </c>
      <c r="G156" s="198" t="s">
        <v>149</v>
      </c>
      <c r="H156" s="199">
        <v>23.154</v>
      </c>
      <c r="I156" s="200"/>
      <c r="J156" s="201">
        <f>ROUND(I156*H156,2)</f>
        <v>0</v>
      </c>
      <c r="K156" s="202"/>
      <c r="L156" s="37"/>
      <c r="M156" s="203" t="s">
        <v>1</v>
      </c>
      <c r="N156" s="204" t="s">
        <v>42</v>
      </c>
      <c r="O156" s="69"/>
      <c r="P156" s="205">
        <f>O156*H156</f>
        <v>0</v>
      </c>
      <c r="Q156" s="205">
        <v>0.105</v>
      </c>
      <c r="R156" s="205">
        <f>Q156*H156</f>
        <v>2.4311699999999998</v>
      </c>
      <c r="S156" s="205">
        <v>0</v>
      </c>
      <c r="T156" s="206">
        <f>S156*H156</f>
        <v>0</v>
      </c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R156" s="207" t="s">
        <v>150</v>
      </c>
      <c r="AT156" s="207" t="s">
        <v>146</v>
      </c>
      <c r="AU156" s="207" t="s">
        <v>120</v>
      </c>
      <c r="AY156" s="15" t="s">
        <v>143</v>
      </c>
      <c r="BE156" s="208">
        <f>IF(N156="základní",J156,0)</f>
        <v>0</v>
      </c>
      <c r="BF156" s="208">
        <f>IF(N156="snížená",J156,0)</f>
        <v>0</v>
      </c>
      <c r="BG156" s="208">
        <f>IF(N156="zákl. přenesená",J156,0)</f>
        <v>0</v>
      </c>
      <c r="BH156" s="208">
        <f>IF(N156="sníž. přenesená",J156,0)</f>
        <v>0</v>
      </c>
      <c r="BI156" s="208">
        <f>IF(N156="nulová",J156,0)</f>
        <v>0</v>
      </c>
      <c r="BJ156" s="15" t="s">
        <v>120</v>
      </c>
      <c r="BK156" s="208">
        <f>ROUND(I156*H156,2)</f>
        <v>0</v>
      </c>
      <c r="BL156" s="15" t="s">
        <v>150</v>
      </c>
      <c r="BM156" s="207" t="s">
        <v>169</v>
      </c>
    </row>
    <row r="157" spans="1:65" s="2" customFormat="1" ht="19.5">
      <c r="A157" s="32"/>
      <c r="B157" s="33"/>
      <c r="C157" s="34"/>
      <c r="D157" s="211" t="s">
        <v>170</v>
      </c>
      <c r="E157" s="34"/>
      <c r="F157" s="221" t="s">
        <v>171</v>
      </c>
      <c r="G157" s="34"/>
      <c r="H157" s="34"/>
      <c r="I157" s="162"/>
      <c r="J157" s="34"/>
      <c r="K157" s="34"/>
      <c r="L157" s="37"/>
      <c r="M157" s="222"/>
      <c r="N157" s="223"/>
      <c r="O157" s="69"/>
      <c r="P157" s="69"/>
      <c r="Q157" s="69"/>
      <c r="R157" s="69"/>
      <c r="S157" s="69"/>
      <c r="T157" s="70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T157" s="15" t="s">
        <v>170</v>
      </c>
      <c r="AU157" s="15" t="s">
        <v>120</v>
      </c>
    </row>
    <row r="158" spans="1:65" s="13" customFormat="1">
      <c r="B158" s="209"/>
      <c r="C158" s="210"/>
      <c r="D158" s="211" t="s">
        <v>152</v>
      </c>
      <c r="E158" s="212" t="s">
        <v>1</v>
      </c>
      <c r="F158" s="213" t="s">
        <v>172</v>
      </c>
      <c r="G158" s="210"/>
      <c r="H158" s="214">
        <v>23.154</v>
      </c>
      <c r="I158" s="215"/>
      <c r="J158" s="210"/>
      <c r="K158" s="210"/>
      <c r="L158" s="216"/>
      <c r="M158" s="217"/>
      <c r="N158" s="218"/>
      <c r="O158" s="218"/>
      <c r="P158" s="218"/>
      <c r="Q158" s="218"/>
      <c r="R158" s="218"/>
      <c r="S158" s="218"/>
      <c r="T158" s="219"/>
      <c r="AT158" s="220" t="s">
        <v>152</v>
      </c>
      <c r="AU158" s="220" t="s">
        <v>120</v>
      </c>
      <c r="AV158" s="13" t="s">
        <v>120</v>
      </c>
      <c r="AW158" s="13" t="s">
        <v>32</v>
      </c>
      <c r="AX158" s="13" t="s">
        <v>84</v>
      </c>
      <c r="AY158" s="220" t="s">
        <v>143</v>
      </c>
    </row>
    <row r="159" spans="1:65" s="12" customFormat="1" ht="22.9" customHeight="1">
      <c r="B159" s="179"/>
      <c r="C159" s="180"/>
      <c r="D159" s="181" t="s">
        <v>75</v>
      </c>
      <c r="E159" s="193" t="s">
        <v>173</v>
      </c>
      <c r="F159" s="193" t="s">
        <v>174</v>
      </c>
      <c r="G159" s="180"/>
      <c r="H159" s="180"/>
      <c r="I159" s="183"/>
      <c r="J159" s="194">
        <f>BK159</f>
        <v>0</v>
      </c>
      <c r="K159" s="180"/>
      <c r="L159" s="185"/>
      <c r="M159" s="186"/>
      <c r="N159" s="187"/>
      <c r="O159" s="187"/>
      <c r="P159" s="188">
        <f>SUM(P160:P171)</f>
        <v>0</v>
      </c>
      <c r="Q159" s="187"/>
      <c r="R159" s="188">
        <f>SUM(R160:R171)</f>
        <v>4.0000000000000001E-3</v>
      </c>
      <c r="S159" s="187"/>
      <c r="T159" s="189">
        <f>SUM(T160:T171)</f>
        <v>4.7622349999999996</v>
      </c>
      <c r="AR159" s="190" t="s">
        <v>84</v>
      </c>
      <c r="AT159" s="191" t="s">
        <v>75</v>
      </c>
      <c r="AU159" s="191" t="s">
        <v>84</v>
      </c>
      <c r="AY159" s="190" t="s">
        <v>143</v>
      </c>
      <c r="BK159" s="192">
        <f>SUM(BK160:BK171)</f>
        <v>0</v>
      </c>
    </row>
    <row r="160" spans="1:65" s="2" customFormat="1" ht="24.2" customHeight="1">
      <c r="A160" s="32"/>
      <c r="B160" s="33"/>
      <c r="C160" s="195" t="s">
        <v>144</v>
      </c>
      <c r="D160" s="195" t="s">
        <v>146</v>
      </c>
      <c r="E160" s="196" t="s">
        <v>175</v>
      </c>
      <c r="F160" s="197" t="s">
        <v>176</v>
      </c>
      <c r="G160" s="198" t="s">
        <v>149</v>
      </c>
      <c r="H160" s="199">
        <v>100</v>
      </c>
      <c r="I160" s="200"/>
      <c r="J160" s="201">
        <f>ROUND(I160*H160,2)</f>
        <v>0</v>
      </c>
      <c r="K160" s="202"/>
      <c r="L160" s="37"/>
      <c r="M160" s="203" t="s">
        <v>1</v>
      </c>
      <c r="N160" s="204" t="s">
        <v>42</v>
      </c>
      <c r="O160" s="69"/>
      <c r="P160" s="205">
        <f>O160*H160</f>
        <v>0</v>
      </c>
      <c r="Q160" s="205">
        <v>4.0000000000000003E-5</v>
      </c>
      <c r="R160" s="205">
        <f>Q160*H160</f>
        <v>4.0000000000000001E-3</v>
      </c>
      <c r="S160" s="205">
        <v>0</v>
      </c>
      <c r="T160" s="206">
        <f>S160*H160</f>
        <v>0</v>
      </c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R160" s="207" t="s">
        <v>150</v>
      </c>
      <c r="AT160" s="207" t="s">
        <v>146</v>
      </c>
      <c r="AU160" s="207" t="s">
        <v>120</v>
      </c>
      <c r="AY160" s="15" t="s">
        <v>143</v>
      </c>
      <c r="BE160" s="208">
        <f>IF(N160="základní",J160,0)</f>
        <v>0</v>
      </c>
      <c r="BF160" s="208">
        <f>IF(N160="snížená",J160,0)</f>
        <v>0</v>
      </c>
      <c r="BG160" s="208">
        <f>IF(N160="zákl. přenesená",J160,0)</f>
        <v>0</v>
      </c>
      <c r="BH160" s="208">
        <f>IF(N160="sníž. přenesená",J160,0)</f>
        <v>0</v>
      </c>
      <c r="BI160" s="208">
        <f>IF(N160="nulová",J160,0)</f>
        <v>0</v>
      </c>
      <c r="BJ160" s="15" t="s">
        <v>120</v>
      </c>
      <c r="BK160" s="208">
        <f>ROUND(I160*H160,2)</f>
        <v>0</v>
      </c>
      <c r="BL160" s="15" t="s">
        <v>150</v>
      </c>
      <c r="BM160" s="207" t="s">
        <v>177</v>
      </c>
    </row>
    <row r="161" spans="1:65" s="2" customFormat="1" ht="24.2" customHeight="1">
      <c r="A161" s="32"/>
      <c r="B161" s="33"/>
      <c r="C161" s="195" t="s">
        <v>178</v>
      </c>
      <c r="D161" s="195" t="s">
        <v>146</v>
      </c>
      <c r="E161" s="196" t="s">
        <v>179</v>
      </c>
      <c r="F161" s="197" t="s">
        <v>180</v>
      </c>
      <c r="G161" s="198" t="s">
        <v>149</v>
      </c>
      <c r="H161" s="199">
        <v>23.154</v>
      </c>
      <c r="I161" s="200"/>
      <c r="J161" s="201">
        <f>ROUND(I161*H161,2)</f>
        <v>0</v>
      </c>
      <c r="K161" s="202"/>
      <c r="L161" s="37"/>
      <c r="M161" s="203" t="s">
        <v>1</v>
      </c>
      <c r="N161" s="204" t="s">
        <v>42</v>
      </c>
      <c r="O161" s="69"/>
      <c r="P161" s="205">
        <f>O161*H161</f>
        <v>0</v>
      </c>
      <c r="Q161" s="205">
        <v>0</v>
      </c>
      <c r="R161" s="205">
        <f>Q161*H161</f>
        <v>0</v>
      </c>
      <c r="S161" s="205">
        <v>0.09</v>
      </c>
      <c r="T161" s="206">
        <f>S161*H161</f>
        <v>2.08386</v>
      </c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R161" s="207" t="s">
        <v>150</v>
      </c>
      <c r="AT161" s="207" t="s">
        <v>146</v>
      </c>
      <c r="AU161" s="207" t="s">
        <v>120</v>
      </c>
      <c r="AY161" s="15" t="s">
        <v>143</v>
      </c>
      <c r="BE161" s="208">
        <f>IF(N161="základní",J161,0)</f>
        <v>0</v>
      </c>
      <c r="BF161" s="208">
        <f>IF(N161="snížená",J161,0)</f>
        <v>0</v>
      </c>
      <c r="BG161" s="208">
        <f>IF(N161="zákl. přenesená",J161,0)</f>
        <v>0</v>
      </c>
      <c r="BH161" s="208">
        <f>IF(N161="sníž. přenesená",J161,0)</f>
        <v>0</v>
      </c>
      <c r="BI161" s="208">
        <f>IF(N161="nulová",J161,0)</f>
        <v>0</v>
      </c>
      <c r="BJ161" s="15" t="s">
        <v>120</v>
      </c>
      <c r="BK161" s="208">
        <f>ROUND(I161*H161,2)</f>
        <v>0</v>
      </c>
      <c r="BL161" s="15" t="s">
        <v>150</v>
      </c>
      <c r="BM161" s="207" t="s">
        <v>181</v>
      </c>
    </row>
    <row r="162" spans="1:65" s="13" customFormat="1">
      <c r="B162" s="209"/>
      <c r="C162" s="210"/>
      <c r="D162" s="211" t="s">
        <v>152</v>
      </c>
      <c r="E162" s="212" t="s">
        <v>1</v>
      </c>
      <c r="F162" s="213" t="s">
        <v>182</v>
      </c>
      <c r="G162" s="210"/>
      <c r="H162" s="214">
        <v>23.154</v>
      </c>
      <c r="I162" s="215"/>
      <c r="J162" s="210"/>
      <c r="K162" s="210"/>
      <c r="L162" s="216"/>
      <c r="M162" s="217"/>
      <c r="N162" s="218"/>
      <c r="O162" s="218"/>
      <c r="P162" s="218"/>
      <c r="Q162" s="218"/>
      <c r="R162" s="218"/>
      <c r="S162" s="218"/>
      <c r="T162" s="219"/>
      <c r="AT162" s="220" t="s">
        <v>152</v>
      </c>
      <c r="AU162" s="220" t="s">
        <v>120</v>
      </c>
      <c r="AV162" s="13" t="s">
        <v>120</v>
      </c>
      <c r="AW162" s="13" t="s">
        <v>32</v>
      </c>
      <c r="AX162" s="13" t="s">
        <v>84</v>
      </c>
      <c r="AY162" s="220" t="s">
        <v>143</v>
      </c>
    </row>
    <row r="163" spans="1:65" s="2" customFormat="1" ht="24.2" customHeight="1">
      <c r="A163" s="32"/>
      <c r="B163" s="33"/>
      <c r="C163" s="195" t="s">
        <v>183</v>
      </c>
      <c r="D163" s="195" t="s">
        <v>146</v>
      </c>
      <c r="E163" s="196" t="s">
        <v>184</v>
      </c>
      <c r="F163" s="197" t="s">
        <v>185</v>
      </c>
      <c r="G163" s="198" t="s">
        <v>149</v>
      </c>
      <c r="H163" s="199">
        <v>11.577</v>
      </c>
      <c r="I163" s="200"/>
      <c r="J163" s="201">
        <f>ROUND(I163*H163,2)</f>
        <v>0</v>
      </c>
      <c r="K163" s="202"/>
      <c r="L163" s="37"/>
      <c r="M163" s="203" t="s">
        <v>1</v>
      </c>
      <c r="N163" s="204" t="s">
        <v>42</v>
      </c>
      <c r="O163" s="69"/>
      <c r="P163" s="205">
        <f>O163*H163</f>
        <v>0</v>
      </c>
      <c r="Q163" s="205">
        <v>0</v>
      </c>
      <c r="R163" s="205">
        <f>Q163*H163</f>
        <v>0</v>
      </c>
      <c r="S163" s="205">
        <v>3.5000000000000003E-2</v>
      </c>
      <c r="T163" s="206">
        <f>S163*H163</f>
        <v>0.40519500000000003</v>
      </c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R163" s="207" t="s">
        <v>150</v>
      </c>
      <c r="AT163" s="207" t="s">
        <v>146</v>
      </c>
      <c r="AU163" s="207" t="s">
        <v>120</v>
      </c>
      <c r="AY163" s="15" t="s">
        <v>143</v>
      </c>
      <c r="BE163" s="208">
        <f>IF(N163="základní",J163,0)</f>
        <v>0</v>
      </c>
      <c r="BF163" s="208">
        <f>IF(N163="snížená",J163,0)</f>
        <v>0</v>
      </c>
      <c r="BG163" s="208">
        <f>IF(N163="zákl. přenesená",J163,0)</f>
        <v>0</v>
      </c>
      <c r="BH163" s="208">
        <f>IF(N163="sníž. přenesená",J163,0)</f>
        <v>0</v>
      </c>
      <c r="BI163" s="208">
        <f>IF(N163="nulová",J163,0)</f>
        <v>0</v>
      </c>
      <c r="BJ163" s="15" t="s">
        <v>120</v>
      </c>
      <c r="BK163" s="208">
        <f>ROUND(I163*H163,2)</f>
        <v>0</v>
      </c>
      <c r="BL163" s="15" t="s">
        <v>150</v>
      </c>
      <c r="BM163" s="207" t="s">
        <v>186</v>
      </c>
    </row>
    <row r="164" spans="1:65" s="13" customFormat="1">
      <c r="B164" s="209"/>
      <c r="C164" s="210"/>
      <c r="D164" s="211" t="s">
        <v>152</v>
      </c>
      <c r="E164" s="212" t="s">
        <v>1</v>
      </c>
      <c r="F164" s="213" t="s">
        <v>187</v>
      </c>
      <c r="G164" s="210"/>
      <c r="H164" s="214">
        <v>11.577</v>
      </c>
      <c r="I164" s="215"/>
      <c r="J164" s="210"/>
      <c r="K164" s="210"/>
      <c r="L164" s="216"/>
      <c r="M164" s="217"/>
      <c r="N164" s="218"/>
      <c r="O164" s="218"/>
      <c r="P164" s="218"/>
      <c r="Q164" s="218"/>
      <c r="R164" s="218"/>
      <c r="S164" s="218"/>
      <c r="T164" s="219"/>
      <c r="AT164" s="220" t="s">
        <v>152</v>
      </c>
      <c r="AU164" s="220" t="s">
        <v>120</v>
      </c>
      <c r="AV164" s="13" t="s">
        <v>120</v>
      </c>
      <c r="AW164" s="13" t="s">
        <v>32</v>
      </c>
      <c r="AX164" s="13" t="s">
        <v>84</v>
      </c>
      <c r="AY164" s="220" t="s">
        <v>143</v>
      </c>
    </row>
    <row r="165" spans="1:65" s="2" customFormat="1" ht="24.2" customHeight="1">
      <c r="A165" s="32"/>
      <c r="B165" s="33"/>
      <c r="C165" s="195" t="s">
        <v>173</v>
      </c>
      <c r="D165" s="195" t="s">
        <v>146</v>
      </c>
      <c r="E165" s="196" t="s">
        <v>188</v>
      </c>
      <c r="F165" s="197" t="s">
        <v>189</v>
      </c>
      <c r="G165" s="198" t="s">
        <v>190</v>
      </c>
      <c r="H165" s="199">
        <v>2</v>
      </c>
      <c r="I165" s="200"/>
      <c r="J165" s="201">
        <f>ROUND(I165*H165,2)</f>
        <v>0</v>
      </c>
      <c r="K165" s="202"/>
      <c r="L165" s="37"/>
      <c r="M165" s="203" t="s">
        <v>1</v>
      </c>
      <c r="N165" s="204" t="s">
        <v>42</v>
      </c>
      <c r="O165" s="69"/>
      <c r="P165" s="205">
        <f>O165*H165</f>
        <v>0</v>
      </c>
      <c r="Q165" s="205">
        <v>0</v>
      </c>
      <c r="R165" s="205">
        <f>Q165*H165</f>
        <v>0</v>
      </c>
      <c r="S165" s="205">
        <v>1.7999999999999999E-2</v>
      </c>
      <c r="T165" s="206">
        <f>S165*H165</f>
        <v>3.5999999999999997E-2</v>
      </c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R165" s="207" t="s">
        <v>150</v>
      </c>
      <c r="AT165" s="207" t="s">
        <v>146</v>
      </c>
      <c r="AU165" s="207" t="s">
        <v>120</v>
      </c>
      <c r="AY165" s="15" t="s">
        <v>143</v>
      </c>
      <c r="BE165" s="208">
        <f>IF(N165="základní",J165,0)</f>
        <v>0</v>
      </c>
      <c r="BF165" s="208">
        <f>IF(N165="snížená",J165,0)</f>
        <v>0</v>
      </c>
      <c r="BG165" s="208">
        <f>IF(N165="zákl. přenesená",J165,0)</f>
        <v>0</v>
      </c>
      <c r="BH165" s="208">
        <f>IF(N165="sníž. přenesená",J165,0)</f>
        <v>0</v>
      </c>
      <c r="BI165" s="208">
        <f>IF(N165="nulová",J165,0)</f>
        <v>0</v>
      </c>
      <c r="BJ165" s="15" t="s">
        <v>120</v>
      </c>
      <c r="BK165" s="208">
        <f>ROUND(I165*H165,2)</f>
        <v>0</v>
      </c>
      <c r="BL165" s="15" t="s">
        <v>150</v>
      </c>
      <c r="BM165" s="207" t="s">
        <v>191</v>
      </c>
    </row>
    <row r="166" spans="1:65" s="13" customFormat="1">
      <c r="B166" s="209"/>
      <c r="C166" s="210"/>
      <c r="D166" s="211" t="s">
        <v>152</v>
      </c>
      <c r="E166" s="212" t="s">
        <v>1</v>
      </c>
      <c r="F166" s="213" t="s">
        <v>192</v>
      </c>
      <c r="G166" s="210"/>
      <c r="H166" s="214">
        <v>2</v>
      </c>
      <c r="I166" s="215"/>
      <c r="J166" s="210"/>
      <c r="K166" s="210"/>
      <c r="L166" s="216"/>
      <c r="M166" s="217"/>
      <c r="N166" s="218"/>
      <c r="O166" s="218"/>
      <c r="P166" s="218"/>
      <c r="Q166" s="218"/>
      <c r="R166" s="218"/>
      <c r="S166" s="218"/>
      <c r="T166" s="219"/>
      <c r="AT166" s="220" t="s">
        <v>152</v>
      </c>
      <c r="AU166" s="220" t="s">
        <v>120</v>
      </c>
      <c r="AV166" s="13" t="s">
        <v>120</v>
      </c>
      <c r="AW166" s="13" t="s">
        <v>32</v>
      </c>
      <c r="AX166" s="13" t="s">
        <v>84</v>
      </c>
      <c r="AY166" s="220" t="s">
        <v>143</v>
      </c>
    </row>
    <row r="167" spans="1:65" s="2" customFormat="1" ht="37.9" customHeight="1">
      <c r="A167" s="32"/>
      <c r="B167" s="33"/>
      <c r="C167" s="195" t="s">
        <v>193</v>
      </c>
      <c r="D167" s="195" t="s">
        <v>146</v>
      </c>
      <c r="E167" s="196" t="s">
        <v>194</v>
      </c>
      <c r="F167" s="197" t="s">
        <v>195</v>
      </c>
      <c r="G167" s="198" t="s">
        <v>149</v>
      </c>
      <c r="H167" s="199">
        <v>6.57</v>
      </c>
      <c r="I167" s="200"/>
      <c r="J167" s="201">
        <f>ROUND(I167*H167,2)</f>
        <v>0</v>
      </c>
      <c r="K167" s="202"/>
      <c r="L167" s="37"/>
      <c r="M167" s="203" t="s">
        <v>1</v>
      </c>
      <c r="N167" s="204" t="s">
        <v>42</v>
      </c>
      <c r="O167" s="69"/>
      <c r="P167" s="205">
        <f>O167*H167</f>
        <v>0</v>
      </c>
      <c r="Q167" s="205">
        <v>0</v>
      </c>
      <c r="R167" s="205">
        <f>Q167*H167</f>
        <v>0</v>
      </c>
      <c r="S167" s="205">
        <v>4.5999999999999999E-2</v>
      </c>
      <c r="T167" s="206">
        <f>S167*H167</f>
        <v>0.30221999999999999</v>
      </c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R167" s="207" t="s">
        <v>150</v>
      </c>
      <c r="AT167" s="207" t="s">
        <v>146</v>
      </c>
      <c r="AU167" s="207" t="s">
        <v>120</v>
      </c>
      <c r="AY167" s="15" t="s">
        <v>143</v>
      </c>
      <c r="BE167" s="208">
        <f>IF(N167="základní",J167,0)</f>
        <v>0</v>
      </c>
      <c r="BF167" s="208">
        <f>IF(N167="snížená",J167,0)</f>
        <v>0</v>
      </c>
      <c r="BG167" s="208">
        <f>IF(N167="zákl. přenesená",J167,0)</f>
        <v>0</v>
      </c>
      <c r="BH167" s="208">
        <f>IF(N167="sníž. přenesená",J167,0)</f>
        <v>0</v>
      </c>
      <c r="BI167" s="208">
        <f>IF(N167="nulová",J167,0)</f>
        <v>0</v>
      </c>
      <c r="BJ167" s="15" t="s">
        <v>120</v>
      </c>
      <c r="BK167" s="208">
        <f>ROUND(I167*H167,2)</f>
        <v>0</v>
      </c>
      <c r="BL167" s="15" t="s">
        <v>150</v>
      </c>
      <c r="BM167" s="207" t="s">
        <v>196</v>
      </c>
    </row>
    <row r="168" spans="1:65" s="13" customFormat="1">
      <c r="B168" s="209"/>
      <c r="C168" s="210"/>
      <c r="D168" s="211" t="s">
        <v>152</v>
      </c>
      <c r="E168" s="212" t="s">
        <v>1</v>
      </c>
      <c r="F168" s="213" t="s">
        <v>197</v>
      </c>
      <c r="G168" s="210"/>
      <c r="H168" s="214">
        <v>6.57</v>
      </c>
      <c r="I168" s="215"/>
      <c r="J168" s="210"/>
      <c r="K168" s="210"/>
      <c r="L168" s="216"/>
      <c r="M168" s="217"/>
      <c r="N168" s="218"/>
      <c r="O168" s="218"/>
      <c r="P168" s="218"/>
      <c r="Q168" s="218"/>
      <c r="R168" s="218"/>
      <c r="S168" s="218"/>
      <c r="T168" s="219"/>
      <c r="AT168" s="220" t="s">
        <v>152</v>
      </c>
      <c r="AU168" s="220" t="s">
        <v>120</v>
      </c>
      <c r="AV168" s="13" t="s">
        <v>120</v>
      </c>
      <c r="AW168" s="13" t="s">
        <v>32</v>
      </c>
      <c r="AX168" s="13" t="s">
        <v>84</v>
      </c>
      <c r="AY168" s="220" t="s">
        <v>143</v>
      </c>
    </row>
    <row r="169" spans="1:65" s="2" customFormat="1" ht="24.2" customHeight="1">
      <c r="A169" s="32"/>
      <c r="B169" s="33"/>
      <c r="C169" s="195" t="s">
        <v>198</v>
      </c>
      <c r="D169" s="195" t="s">
        <v>146</v>
      </c>
      <c r="E169" s="196" t="s">
        <v>199</v>
      </c>
      <c r="F169" s="197" t="s">
        <v>200</v>
      </c>
      <c r="G169" s="198" t="s">
        <v>149</v>
      </c>
      <c r="H169" s="199">
        <v>27.72</v>
      </c>
      <c r="I169" s="200"/>
      <c r="J169" s="201">
        <f>ROUND(I169*H169,2)</f>
        <v>0</v>
      </c>
      <c r="K169" s="202"/>
      <c r="L169" s="37"/>
      <c r="M169" s="203" t="s">
        <v>1</v>
      </c>
      <c r="N169" s="204" t="s">
        <v>42</v>
      </c>
      <c r="O169" s="69"/>
      <c r="P169" s="205">
        <f>O169*H169</f>
        <v>0</v>
      </c>
      <c r="Q169" s="205">
        <v>0</v>
      </c>
      <c r="R169" s="205">
        <f>Q169*H169</f>
        <v>0</v>
      </c>
      <c r="S169" s="205">
        <v>6.8000000000000005E-2</v>
      </c>
      <c r="T169" s="206">
        <f>S169*H169</f>
        <v>1.88496</v>
      </c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R169" s="207" t="s">
        <v>150</v>
      </c>
      <c r="AT169" s="207" t="s">
        <v>146</v>
      </c>
      <c r="AU169" s="207" t="s">
        <v>120</v>
      </c>
      <c r="AY169" s="15" t="s">
        <v>143</v>
      </c>
      <c r="BE169" s="208">
        <f>IF(N169="základní",J169,0)</f>
        <v>0</v>
      </c>
      <c r="BF169" s="208">
        <f>IF(N169="snížená",J169,0)</f>
        <v>0</v>
      </c>
      <c r="BG169" s="208">
        <f>IF(N169="zákl. přenesená",J169,0)</f>
        <v>0</v>
      </c>
      <c r="BH169" s="208">
        <f>IF(N169="sníž. přenesená",J169,0)</f>
        <v>0</v>
      </c>
      <c r="BI169" s="208">
        <f>IF(N169="nulová",J169,0)</f>
        <v>0</v>
      </c>
      <c r="BJ169" s="15" t="s">
        <v>120</v>
      </c>
      <c r="BK169" s="208">
        <f>ROUND(I169*H169,2)</f>
        <v>0</v>
      </c>
      <c r="BL169" s="15" t="s">
        <v>150</v>
      </c>
      <c r="BM169" s="207" t="s">
        <v>201</v>
      </c>
    </row>
    <row r="170" spans="1:65" s="13" customFormat="1">
      <c r="B170" s="209"/>
      <c r="C170" s="210"/>
      <c r="D170" s="211" t="s">
        <v>152</v>
      </c>
      <c r="E170" s="212" t="s">
        <v>1</v>
      </c>
      <c r="F170" s="213" t="s">
        <v>202</v>
      </c>
      <c r="G170" s="210"/>
      <c r="H170" s="214">
        <v>27.72</v>
      </c>
      <c r="I170" s="215"/>
      <c r="J170" s="210"/>
      <c r="K170" s="210"/>
      <c r="L170" s="216"/>
      <c r="M170" s="217"/>
      <c r="N170" s="218"/>
      <c r="O170" s="218"/>
      <c r="P170" s="218"/>
      <c r="Q170" s="218"/>
      <c r="R170" s="218"/>
      <c r="S170" s="218"/>
      <c r="T170" s="219"/>
      <c r="AT170" s="220" t="s">
        <v>152</v>
      </c>
      <c r="AU170" s="220" t="s">
        <v>120</v>
      </c>
      <c r="AV170" s="13" t="s">
        <v>120</v>
      </c>
      <c r="AW170" s="13" t="s">
        <v>32</v>
      </c>
      <c r="AX170" s="13" t="s">
        <v>84</v>
      </c>
      <c r="AY170" s="220" t="s">
        <v>143</v>
      </c>
    </row>
    <row r="171" spans="1:65" s="2" customFormat="1" ht="16.5" customHeight="1">
      <c r="A171" s="32"/>
      <c r="B171" s="33"/>
      <c r="C171" s="195" t="s">
        <v>203</v>
      </c>
      <c r="D171" s="195" t="s">
        <v>146</v>
      </c>
      <c r="E171" s="196" t="s">
        <v>204</v>
      </c>
      <c r="F171" s="197" t="s">
        <v>205</v>
      </c>
      <c r="G171" s="198" t="s">
        <v>206</v>
      </c>
      <c r="H171" s="199">
        <v>10</v>
      </c>
      <c r="I171" s="200"/>
      <c r="J171" s="201">
        <f>ROUND(I171*H171,2)</f>
        <v>0</v>
      </c>
      <c r="K171" s="202"/>
      <c r="L171" s="37"/>
      <c r="M171" s="203" t="s">
        <v>1</v>
      </c>
      <c r="N171" s="204" t="s">
        <v>42</v>
      </c>
      <c r="O171" s="69"/>
      <c r="P171" s="205">
        <f>O171*H171</f>
        <v>0</v>
      </c>
      <c r="Q171" s="205">
        <v>0</v>
      </c>
      <c r="R171" s="205">
        <f>Q171*H171</f>
        <v>0</v>
      </c>
      <c r="S171" s="205">
        <v>5.0000000000000001E-3</v>
      </c>
      <c r="T171" s="206">
        <f>S171*H171</f>
        <v>0.05</v>
      </c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R171" s="207" t="s">
        <v>150</v>
      </c>
      <c r="AT171" s="207" t="s">
        <v>146</v>
      </c>
      <c r="AU171" s="207" t="s">
        <v>120</v>
      </c>
      <c r="AY171" s="15" t="s">
        <v>143</v>
      </c>
      <c r="BE171" s="208">
        <f>IF(N171="základní",J171,0)</f>
        <v>0</v>
      </c>
      <c r="BF171" s="208">
        <f>IF(N171="snížená",J171,0)</f>
        <v>0</v>
      </c>
      <c r="BG171" s="208">
        <f>IF(N171="zákl. přenesená",J171,0)</f>
        <v>0</v>
      </c>
      <c r="BH171" s="208">
        <f>IF(N171="sníž. přenesená",J171,0)</f>
        <v>0</v>
      </c>
      <c r="BI171" s="208">
        <f>IF(N171="nulová",J171,0)</f>
        <v>0</v>
      </c>
      <c r="BJ171" s="15" t="s">
        <v>120</v>
      </c>
      <c r="BK171" s="208">
        <f>ROUND(I171*H171,2)</f>
        <v>0</v>
      </c>
      <c r="BL171" s="15" t="s">
        <v>150</v>
      </c>
      <c r="BM171" s="207" t="s">
        <v>207</v>
      </c>
    </row>
    <row r="172" spans="1:65" s="12" customFormat="1" ht="22.9" customHeight="1">
      <c r="B172" s="179"/>
      <c r="C172" s="180"/>
      <c r="D172" s="181" t="s">
        <v>75</v>
      </c>
      <c r="E172" s="193" t="s">
        <v>208</v>
      </c>
      <c r="F172" s="193" t="s">
        <v>209</v>
      </c>
      <c r="G172" s="180"/>
      <c r="H172" s="180"/>
      <c r="I172" s="183"/>
      <c r="J172" s="194">
        <f>BK172</f>
        <v>0</v>
      </c>
      <c r="K172" s="180"/>
      <c r="L172" s="185"/>
      <c r="M172" s="186"/>
      <c r="N172" s="187"/>
      <c r="O172" s="187"/>
      <c r="P172" s="188">
        <f>SUM(P173:P179)</f>
        <v>0</v>
      </c>
      <c r="Q172" s="187"/>
      <c r="R172" s="188">
        <f>SUM(R173:R179)</f>
        <v>0</v>
      </c>
      <c r="S172" s="187"/>
      <c r="T172" s="189">
        <f>SUM(T173:T179)</f>
        <v>0</v>
      </c>
      <c r="AR172" s="190" t="s">
        <v>84</v>
      </c>
      <c r="AT172" s="191" t="s">
        <v>75</v>
      </c>
      <c r="AU172" s="191" t="s">
        <v>84</v>
      </c>
      <c r="AY172" s="190" t="s">
        <v>143</v>
      </c>
      <c r="BK172" s="192">
        <f>SUM(BK173:BK179)</f>
        <v>0</v>
      </c>
    </row>
    <row r="173" spans="1:65" s="2" customFormat="1" ht="24.2" customHeight="1">
      <c r="A173" s="32"/>
      <c r="B173" s="33"/>
      <c r="C173" s="195" t="s">
        <v>210</v>
      </c>
      <c r="D173" s="195" t="s">
        <v>146</v>
      </c>
      <c r="E173" s="196" t="s">
        <v>211</v>
      </c>
      <c r="F173" s="197" t="s">
        <v>212</v>
      </c>
      <c r="G173" s="198" t="s">
        <v>213</v>
      </c>
      <c r="H173" s="199">
        <v>5.1609999999999996</v>
      </c>
      <c r="I173" s="200"/>
      <c r="J173" s="201">
        <f>ROUND(I173*H173,2)</f>
        <v>0</v>
      </c>
      <c r="K173" s="202"/>
      <c r="L173" s="37"/>
      <c r="M173" s="203" t="s">
        <v>1</v>
      </c>
      <c r="N173" s="204" t="s">
        <v>42</v>
      </c>
      <c r="O173" s="69"/>
      <c r="P173" s="205">
        <f>O173*H173</f>
        <v>0</v>
      </c>
      <c r="Q173" s="205">
        <v>0</v>
      </c>
      <c r="R173" s="205">
        <f>Q173*H173</f>
        <v>0</v>
      </c>
      <c r="S173" s="205">
        <v>0</v>
      </c>
      <c r="T173" s="206">
        <f>S173*H173</f>
        <v>0</v>
      </c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R173" s="207" t="s">
        <v>150</v>
      </c>
      <c r="AT173" s="207" t="s">
        <v>146</v>
      </c>
      <c r="AU173" s="207" t="s">
        <v>120</v>
      </c>
      <c r="AY173" s="15" t="s">
        <v>143</v>
      </c>
      <c r="BE173" s="208">
        <f>IF(N173="základní",J173,0)</f>
        <v>0</v>
      </c>
      <c r="BF173" s="208">
        <f>IF(N173="snížená",J173,0)</f>
        <v>0</v>
      </c>
      <c r="BG173" s="208">
        <f>IF(N173="zákl. přenesená",J173,0)</f>
        <v>0</v>
      </c>
      <c r="BH173" s="208">
        <f>IF(N173="sníž. přenesená",J173,0)</f>
        <v>0</v>
      </c>
      <c r="BI173" s="208">
        <f>IF(N173="nulová",J173,0)</f>
        <v>0</v>
      </c>
      <c r="BJ173" s="15" t="s">
        <v>120</v>
      </c>
      <c r="BK173" s="208">
        <f>ROUND(I173*H173,2)</f>
        <v>0</v>
      </c>
      <c r="BL173" s="15" t="s">
        <v>150</v>
      </c>
      <c r="BM173" s="207" t="s">
        <v>214</v>
      </c>
    </row>
    <row r="174" spans="1:65" s="2" customFormat="1" ht="33" customHeight="1">
      <c r="A174" s="32"/>
      <c r="B174" s="33"/>
      <c r="C174" s="195" t="s">
        <v>215</v>
      </c>
      <c r="D174" s="195" t="s">
        <v>146</v>
      </c>
      <c r="E174" s="196" t="s">
        <v>216</v>
      </c>
      <c r="F174" s="197" t="s">
        <v>217</v>
      </c>
      <c r="G174" s="198" t="s">
        <v>213</v>
      </c>
      <c r="H174" s="199">
        <v>25.805</v>
      </c>
      <c r="I174" s="200"/>
      <c r="J174" s="201">
        <f>ROUND(I174*H174,2)</f>
        <v>0</v>
      </c>
      <c r="K174" s="202"/>
      <c r="L174" s="37"/>
      <c r="M174" s="203" t="s">
        <v>1</v>
      </c>
      <c r="N174" s="204" t="s">
        <v>42</v>
      </c>
      <c r="O174" s="69"/>
      <c r="P174" s="205">
        <f>O174*H174</f>
        <v>0</v>
      </c>
      <c r="Q174" s="205">
        <v>0</v>
      </c>
      <c r="R174" s="205">
        <f>Q174*H174</f>
        <v>0</v>
      </c>
      <c r="S174" s="205">
        <v>0</v>
      </c>
      <c r="T174" s="206">
        <f>S174*H174</f>
        <v>0</v>
      </c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R174" s="207" t="s">
        <v>150</v>
      </c>
      <c r="AT174" s="207" t="s">
        <v>146</v>
      </c>
      <c r="AU174" s="207" t="s">
        <v>120</v>
      </c>
      <c r="AY174" s="15" t="s">
        <v>143</v>
      </c>
      <c r="BE174" s="208">
        <f>IF(N174="základní",J174,0)</f>
        <v>0</v>
      </c>
      <c r="BF174" s="208">
        <f>IF(N174="snížená",J174,0)</f>
        <v>0</v>
      </c>
      <c r="BG174" s="208">
        <f>IF(N174="zákl. přenesená",J174,0)</f>
        <v>0</v>
      </c>
      <c r="BH174" s="208">
        <f>IF(N174="sníž. přenesená",J174,0)</f>
        <v>0</v>
      </c>
      <c r="BI174" s="208">
        <f>IF(N174="nulová",J174,0)</f>
        <v>0</v>
      </c>
      <c r="BJ174" s="15" t="s">
        <v>120</v>
      </c>
      <c r="BK174" s="208">
        <f>ROUND(I174*H174,2)</f>
        <v>0</v>
      </c>
      <c r="BL174" s="15" t="s">
        <v>150</v>
      </c>
      <c r="BM174" s="207" t="s">
        <v>218</v>
      </c>
    </row>
    <row r="175" spans="1:65" s="13" customFormat="1">
      <c r="B175" s="209"/>
      <c r="C175" s="210"/>
      <c r="D175" s="211" t="s">
        <v>152</v>
      </c>
      <c r="E175" s="210"/>
      <c r="F175" s="213" t="s">
        <v>219</v>
      </c>
      <c r="G175" s="210"/>
      <c r="H175" s="214">
        <v>25.805</v>
      </c>
      <c r="I175" s="215"/>
      <c r="J175" s="210"/>
      <c r="K175" s="210"/>
      <c r="L175" s="216"/>
      <c r="M175" s="217"/>
      <c r="N175" s="218"/>
      <c r="O175" s="218"/>
      <c r="P175" s="218"/>
      <c r="Q175" s="218"/>
      <c r="R175" s="218"/>
      <c r="S175" s="218"/>
      <c r="T175" s="219"/>
      <c r="AT175" s="220" t="s">
        <v>152</v>
      </c>
      <c r="AU175" s="220" t="s">
        <v>120</v>
      </c>
      <c r="AV175" s="13" t="s">
        <v>120</v>
      </c>
      <c r="AW175" s="13" t="s">
        <v>4</v>
      </c>
      <c r="AX175" s="13" t="s">
        <v>84</v>
      </c>
      <c r="AY175" s="220" t="s">
        <v>143</v>
      </c>
    </row>
    <row r="176" spans="1:65" s="2" customFormat="1" ht="24.2" customHeight="1">
      <c r="A176" s="32"/>
      <c r="B176" s="33"/>
      <c r="C176" s="195" t="s">
        <v>8</v>
      </c>
      <c r="D176" s="195" t="s">
        <v>146</v>
      </c>
      <c r="E176" s="196" t="s">
        <v>220</v>
      </c>
      <c r="F176" s="197" t="s">
        <v>221</v>
      </c>
      <c r="G176" s="198" t="s">
        <v>213</v>
      </c>
      <c r="H176" s="199">
        <v>5.1609999999999996</v>
      </c>
      <c r="I176" s="200"/>
      <c r="J176" s="201">
        <f>ROUND(I176*H176,2)</f>
        <v>0</v>
      </c>
      <c r="K176" s="202"/>
      <c r="L176" s="37"/>
      <c r="M176" s="203" t="s">
        <v>1</v>
      </c>
      <c r="N176" s="204" t="s">
        <v>42</v>
      </c>
      <c r="O176" s="69"/>
      <c r="P176" s="205">
        <f>O176*H176</f>
        <v>0</v>
      </c>
      <c r="Q176" s="205">
        <v>0</v>
      </c>
      <c r="R176" s="205">
        <f>Q176*H176</f>
        <v>0</v>
      </c>
      <c r="S176" s="205">
        <v>0</v>
      </c>
      <c r="T176" s="206">
        <f>S176*H176</f>
        <v>0</v>
      </c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R176" s="207" t="s">
        <v>150</v>
      </c>
      <c r="AT176" s="207" t="s">
        <v>146</v>
      </c>
      <c r="AU176" s="207" t="s">
        <v>120</v>
      </c>
      <c r="AY176" s="15" t="s">
        <v>143</v>
      </c>
      <c r="BE176" s="208">
        <f>IF(N176="základní",J176,0)</f>
        <v>0</v>
      </c>
      <c r="BF176" s="208">
        <f>IF(N176="snížená",J176,0)</f>
        <v>0</v>
      </c>
      <c r="BG176" s="208">
        <f>IF(N176="zákl. přenesená",J176,0)</f>
        <v>0</v>
      </c>
      <c r="BH176" s="208">
        <f>IF(N176="sníž. přenesená",J176,0)</f>
        <v>0</v>
      </c>
      <c r="BI176" s="208">
        <f>IF(N176="nulová",J176,0)</f>
        <v>0</v>
      </c>
      <c r="BJ176" s="15" t="s">
        <v>120</v>
      </c>
      <c r="BK176" s="208">
        <f>ROUND(I176*H176,2)</f>
        <v>0</v>
      </c>
      <c r="BL176" s="15" t="s">
        <v>150</v>
      </c>
      <c r="BM176" s="207" t="s">
        <v>222</v>
      </c>
    </row>
    <row r="177" spans="1:65" s="2" customFormat="1" ht="24.2" customHeight="1">
      <c r="A177" s="32"/>
      <c r="B177" s="33"/>
      <c r="C177" s="195" t="s">
        <v>223</v>
      </c>
      <c r="D177" s="195" t="s">
        <v>146</v>
      </c>
      <c r="E177" s="196" t="s">
        <v>224</v>
      </c>
      <c r="F177" s="197" t="s">
        <v>225</v>
      </c>
      <c r="G177" s="198" t="s">
        <v>213</v>
      </c>
      <c r="H177" s="199">
        <v>98.058999999999997</v>
      </c>
      <c r="I177" s="200"/>
      <c r="J177" s="201">
        <f>ROUND(I177*H177,2)</f>
        <v>0</v>
      </c>
      <c r="K177" s="202"/>
      <c r="L177" s="37"/>
      <c r="M177" s="203" t="s">
        <v>1</v>
      </c>
      <c r="N177" s="204" t="s">
        <v>42</v>
      </c>
      <c r="O177" s="69"/>
      <c r="P177" s="205">
        <f>O177*H177</f>
        <v>0</v>
      </c>
      <c r="Q177" s="205">
        <v>0</v>
      </c>
      <c r="R177" s="205">
        <f>Q177*H177</f>
        <v>0</v>
      </c>
      <c r="S177" s="205">
        <v>0</v>
      </c>
      <c r="T177" s="206">
        <f>S177*H177</f>
        <v>0</v>
      </c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R177" s="207" t="s">
        <v>150</v>
      </c>
      <c r="AT177" s="207" t="s">
        <v>146</v>
      </c>
      <c r="AU177" s="207" t="s">
        <v>120</v>
      </c>
      <c r="AY177" s="15" t="s">
        <v>143</v>
      </c>
      <c r="BE177" s="208">
        <f>IF(N177="základní",J177,0)</f>
        <v>0</v>
      </c>
      <c r="BF177" s="208">
        <f>IF(N177="snížená",J177,0)</f>
        <v>0</v>
      </c>
      <c r="BG177" s="208">
        <f>IF(N177="zákl. přenesená",J177,0)</f>
        <v>0</v>
      </c>
      <c r="BH177" s="208">
        <f>IF(N177="sníž. přenesená",J177,0)</f>
        <v>0</v>
      </c>
      <c r="BI177" s="208">
        <f>IF(N177="nulová",J177,0)</f>
        <v>0</v>
      </c>
      <c r="BJ177" s="15" t="s">
        <v>120</v>
      </c>
      <c r="BK177" s="208">
        <f>ROUND(I177*H177,2)</f>
        <v>0</v>
      </c>
      <c r="BL177" s="15" t="s">
        <v>150</v>
      </c>
      <c r="BM177" s="207" t="s">
        <v>226</v>
      </c>
    </row>
    <row r="178" spans="1:65" s="13" customFormat="1">
      <c r="B178" s="209"/>
      <c r="C178" s="210"/>
      <c r="D178" s="211" t="s">
        <v>152</v>
      </c>
      <c r="E178" s="210"/>
      <c r="F178" s="213" t="s">
        <v>227</v>
      </c>
      <c r="G178" s="210"/>
      <c r="H178" s="214">
        <v>98.058999999999997</v>
      </c>
      <c r="I178" s="215"/>
      <c r="J178" s="210"/>
      <c r="K178" s="210"/>
      <c r="L178" s="216"/>
      <c r="M178" s="217"/>
      <c r="N178" s="218"/>
      <c r="O178" s="218"/>
      <c r="P178" s="218"/>
      <c r="Q178" s="218"/>
      <c r="R178" s="218"/>
      <c r="S178" s="218"/>
      <c r="T178" s="219"/>
      <c r="AT178" s="220" t="s">
        <v>152</v>
      </c>
      <c r="AU178" s="220" t="s">
        <v>120</v>
      </c>
      <c r="AV178" s="13" t="s">
        <v>120</v>
      </c>
      <c r="AW178" s="13" t="s">
        <v>4</v>
      </c>
      <c r="AX178" s="13" t="s">
        <v>84</v>
      </c>
      <c r="AY178" s="220" t="s">
        <v>143</v>
      </c>
    </row>
    <row r="179" spans="1:65" s="2" customFormat="1" ht="33" customHeight="1">
      <c r="A179" s="32"/>
      <c r="B179" s="33"/>
      <c r="C179" s="195" t="s">
        <v>228</v>
      </c>
      <c r="D179" s="195" t="s">
        <v>146</v>
      </c>
      <c r="E179" s="196" t="s">
        <v>229</v>
      </c>
      <c r="F179" s="197" t="s">
        <v>230</v>
      </c>
      <c r="G179" s="198" t="s">
        <v>213</v>
      </c>
      <c r="H179" s="199">
        <v>5.1609999999999996</v>
      </c>
      <c r="I179" s="200"/>
      <c r="J179" s="201">
        <f>ROUND(I179*H179,2)</f>
        <v>0</v>
      </c>
      <c r="K179" s="202"/>
      <c r="L179" s="37"/>
      <c r="M179" s="203" t="s">
        <v>1</v>
      </c>
      <c r="N179" s="204" t="s">
        <v>42</v>
      </c>
      <c r="O179" s="69"/>
      <c r="P179" s="205">
        <f>O179*H179</f>
        <v>0</v>
      </c>
      <c r="Q179" s="205">
        <v>0</v>
      </c>
      <c r="R179" s="205">
        <f>Q179*H179</f>
        <v>0</v>
      </c>
      <c r="S179" s="205">
        <v>0</v>
      </c>
      <c r="T179" s="206">
        <f>S179*H179</f>
        <v>0</v>
      </c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R179" s="207" t="s">
        <v>150</v>
      </c>
      <c r="AT179" s="207" t="s">
        <v>146</v>
      </c>
      <c r="AU179" s="207" t="s">
        <v>120</v>
      </c>
      <c r="AY179" s="15" t="s">
        <v>143</v>
      </c>
      <c r="BE179" s="208">
        <f>IF(N179="základní",J179,0)</f>
        <v>0</v>
      </c>
      <c r="BF179" s="208">
        <f>IF(N179="snížená",J179,0)</f>
        <v>0</v>
      </c>
      <c r="BG179" s="208">
        <f>IF(N179="zákl. přenesená",J179,0)</f>
        <v>0</v>
      </c>
      <c r="BH179" s="208">
        <f>IF(N179="sníž. přenesená",J179,0)</f>
        <v>0</v>
      </c>
      <c r="BI179" s="208">
        <f>IF(N179="nulová",J179,0)</f>
        <v>0</v>
      </c>
      <c r="BJ179" s="15" t="s">
        <v>120</v>
      </c>
      <c r="BK179" s="208">
        <f>ROUND(I179*H179,2)</f>
        <v>0</v>
      </c>
      <c r="BL179" s="15" t="s">
        <v>150</v>
      </c>
      <c r="BM179" s="207" t="s">
        <v>231</v>
      </c>
    </row>
    <row r="180" spans="1:65" s="12" customFormat="1" ht="22.9" customHeight="1">
      <c r="B180" s="179"/>
      <c r="C180" s="180"/>
      <c r="D180" s="181" t="s">
        <v>75</v>
      </c>
      <c r="E180" s="193" t="s">
        <v>232</v>
      </c>
      <c r="F180" s="193" t="s">
        <v>233</v>
      </c>
      <c r="G180" s="180"/>
      <c r="H180" s="180"/>
      <c r="I180" s="183"/>
      <c r="J180" s="194">
        <f>BK180</f>
        <v>0</v>
      </c>
      <c r="K180" s="180"/>
      <c r="L180" s="185"/>
      <c r="M180" s="186"/>
      <c r="N180" s="187"/>
      <c r="O180" s="187"/>
      <c r="P180" s="188">
        <f>P181</f>
        <v>0</v>
      </c>
      <c r="Q180" s="187"/>
      <c r="R180" s="188">
        <f>R181</f>
        <v>0</v>
      </c>
      <c r="S180" s="187"/>
      <c r="T180" s="189">
        <f>T181</f>
        <v>0</v>
      </c>
      <c r="AR180" s="190" t="s">
        <v>84</v>
      </c>
      <c r="AT180" s="191" t="s">
        <v>75</v>
      </c>
      <c r="AU180" s="191" t="s">
        <v>84</v>
      </c>
      <c r="AY180" s="190" t="s">
        <v>143</v>
      </c>
      <c r="BK180" s="192">
        <f>BK181</f>
        <v>0</v>
      </c>
    </row>
    <row r="181" spans="1:65" s="2" customFormat="1" ht="21.75" customHeight="1">
      <c r="A181" s="32"/>
      <c r="B181" s="33"/>
      <c r="C181" s="195" t="s">
        <v>234</v>
      </c>
      <c r="D181" s="195" t="s">
        <v>146</v>
      </c>
      <c r="E181" s="196" t="s">
        <v>235</v>
      </c>
      <c r="F181" s="197" t="s">
        <v>236</v>
      </c>
      <c r="G181" s="198" t="s">
        <v>213</v>
      </c>
      <c r="H181" s="199">
        <v>3.0859999999999999</v>
      </c>
      <c r="I181" s="200"/>
      <c r="J181" s="201">
        <f>ROUND(I181*H181,2)</f>
        <v>0</v>
      </c>
      <c r="K181" s="202"/>
      <c r="L181" s="37"/>
      <c r="M181" s="203" t="s">
        <v>1</v>
      </c>
      <c r="N181" s="204" t="s">
        <v>42</v>
      </c>
      <c r="O181" s="69"/>
      <c r="P181" s="205">
        <f>O181*H181</f>
        <v>0</v>
      </c>
      <c r="Q181" s="205">
        <v>0</v>
      </c>
      <c r="R181" s="205">
        <f>Q181*H181</f>
        <v>0</v>
      </c>
      <c r="S181" s="205">
        <v>0</v>
      </c>
      <c r="T181" s="206">
        <f>S181*H181</f>
        <v>0</v>
      </c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R181" s="207" t="s">
        <v>150</v>
      </c>
      <c r="AT181" s="207" t="s">
        <v>146</v>
      </c>
      <c r="AU181" s="207" t="s">
        <v>120</v>
      </c>
      <c r="AY181" s="15" t="s">
        <v>143</v>
      </c>
      <c r="BE181" s="208">
        <f>IF(N181="základní",J181,0)</f>
        <v>0</v>
      </c>
      <c r="BF181" s="208">
        <f>IF(N181="snížená",J181,0)</f>
        <v>0</v>
      </c>
      <c r="BG181" s="208">
        <f>IF(N181="zákl. přenesená",J181,0)</f>
        <v>0</v>
      </c>
      <c r="BH181" s="208">
        <f>IF(N181="sníž. přenesená",J181,0)</f>
        <v>0</v>
      </c>
      <c r="BI181" s="208">
        <f>IF(N181="nulová",J181,0)</f>
        <v>0</v>
      </c>
      <c r="BJ181" s="15" t="s">
        <v>120</v>
      </c>
      <c r="BK181" s="208">
        <f>ROUND(I181*H181,2)</f>
        <v>0</v>
      </c>
      <c r="BL181" s="15" t="s">
        <v>150</v>
      </c>
      <c r="BM181" s="207" t="s">
        <v>237</v>
      </c>
    </row>
    <row r="182" spans="1:65" s="12" customFormat="1" ht="25.9" customHeight="1">
      <c r="B182" s="179"/>
      <c r="C182" s="180"/>
      <c r="D182" s="181" t="s">
        <v>75</v>
      </c>
      <c r="E182" s="182" t="s">
        <v>238</v>
      </c>
      <c r="F182" s="182" t="s">
        <v>239</v>
      </c>
      <c r="G182" s="180"/>
      <c r="H182" s="180"/>
      <c r="I182" s="183"/>
      <c r="J182" s="184">
        <f>BK182</f>
        <v>0</v>
      </c>
      <c r="K182" s="180"/>
      <c r="L182" s="185"/>
      <c r="M182" s="186"/>
      <c r="N182" s="187"/>
      <c r="O182" s="187"/>
      <c r="P182" s="188">
        <f>P183+P187+P213+P218+P223+P225+P240+P254+P256</f>
        <v>0</v>
      </c>
      <c r="Q182" s="187"/>
      <c r="R182" s="188">
        <f>R183+R187+R213+R218+R223+R225+R240+R254+R256</f>
        <v>1.7928309500000001</v>
      </c>
      <c r="S182" s="187"/>
      <c r="T182" s="189">
        <f>T183+T187+T213+T218+T223+T225+T240+T254+T256</f>
        <v>0.39881</v>
      </c>
      <c r="AR182" s="190" t="s">
        <v>120</v>
      </c>
      <c r="AT182" s="191" t="s">
        <v>75</v>
      </c>
      <c r="AU182" s="191" t="s">
        <v>76</v>
      </c>
      <c r="AY182" s="190" t="s">
        <v>143</v>
      </c>
      <c r="BK182" s="192">
        <f>BK183+BK187+BK213+BK218+BK223+BK225+BK240+BK254+BK256</f>
        <v>0</v>
      </c>
    </row>
    <row r="183" spans="1:65" s="12" customFormat="1" ht="22.9" customHeight="1">
      <c r="B183" s="179"/>
      <c r="C183" s="180"/>
      <c r="D183" s="181" t="s">
        <v>75</v>
      </c>
      <c r="E183" s="193" t="s">
        <v>240</v>
      </c>
      <c r="F183" s="193" t="s">
        <v>241</v>
      </c>
      <c r="G183" s="180"/>
      <c r="H183" s="180"/>
      <c r="I183" s="183"/>
      <c r="J183" s="194">
        <f>BK183</f>
        <v>0</v>
      </c>
      <c r="K183" s="180"/>
      <c r="L183" s="185"/>
      <c r="M183" s="186"/>
      <c r="N183" s="187"/>
      <c r="O183" s="187"/>
      <c r="P183" s="188">
        <f>SUM(P184:P186)</f>
        <v>0</v>
      </c>
      <c r="Q183" s="187"/>
      <c r="R183" s="188">
        <f>SUM(R184:R186)</f>
        <v>5.2399999999999999E-3</v>
      </c>
      <c r="S183" s="187"/>
      <c r="T183" s="189">
        <f>SUM(T184:T186)</f>
        <v>0</v>
      </c>
      <c r="AR183" s="190" t="s">
        <v>120</v>
      </c>
      <c r="AT183" s="191" t="s">
        <v>75</v>
      </c>
      <c r="AU183" s="191" t="s">
        <v>84</v>
      </c>
      <c r="AY183" s="190" t="s">
        <v>143</v>
      </c>
      <c r="BK183" s="192">
        <f>SUM(BK184:BK186)</f>
        <v>0</v>
      </c>
    </row>
    <row r="184" spans="1:65" s="2" customFormat="1" ht="24.2" customHeight="1">
      <c r="A184" s="32"/>
      <c r="B184" s="33"/>
      <c r="C184" s="195" t="s">
        <v>242</v>
      </c>
      <c r="D184" s="195" t="s">
        <v>146</v>
      </c>
      <c r="E184" s="196" t="s">
        <v>243</v>
      </c>
      <c r="F184" s="197" t="s">
        <v>244</v>
      </c>
      <c r="G184" s="198" t="s">
        <v>206</v>
      </c>
      <c r="H184" s="199">
        <v>1</v>
      </c>
      <c r="I184" s="200"/>
      <c r="J184" s="201">
        <f>ROUND(I184*H184,2)</f>
        <v>0</v>
      </c>
      <c r="K184" s="202"/>
      <c r="L184" s="37"/>
      <c r="M184" s="203" t="s">
        <v>1</v>
      </c>
      <c r="N184" s="204" t="s">
        <v>42</v>
      </c>
      <c r="O184" s="69"/>
      <c r="P184" s="205">
        <f>O184*H184</f>
        <v>0</v>
      </c>
      <c r="Q184" s="205">
        <v>5.2399999999999999E-3</v>
      </c>
      <c r="R184" s="205">
        <f>Q184*H184</f>
        <v>5.2399999999999999E-3</v>
      </c>
      <c r="S184" s="205">
        <v>0</v>
      </c>
      <c r="T184" s="206">
        <f>S184*H184</f>
        <v>0</v>
      </c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R184" s="207" t="s">
        <v>223</v>
      </c>
      <c r="AT184" s="207" t="s">
        <v>146</v>
      </c>
      <c r="AU184" s="207" t="s">
        <v>120</v>
      </c>
      <c r="AY184" s="15" t="s">
        <v>143</v>
      </c>
      <c r="BE184" s="208">
        <f>IF(N184="základní",J184,0)</f>
        <v>0</v>
      </c>
      <c r="BF184" s="208">
        <f>IF(N184="snížená",J184,0)</f>
        <v>0</v>
      </c>
      <c r="BG184" s="208">
        <f>IF(N184="zákl. přenesená",J184,0)</f>
        <v>0</v>
      </c>
      <c r="BH184" s="208">
        <f>IF(N184="sníž. přenesená",J184,0)</f>
        <v>0</v>
      </c>
      <c r="BI184" s="208">
        <f>IF(N184="nulová",J184,0)</f>
        <v>0</v>
      </c>
      <c r="BJ184" s="15" t="s">
        <v>120</v>
      </c>
      <c r="BK184" s="208">
        <f>ROUND(I184*H184,2)</f>
        <v>0</v>
      </c>
      <c r="BL184" s="15" t="s">
        <v>223</v>
      </c>
      <c r="BM184" s="207" t="s">
        <v>245</v>
      </c>
    </row>
    <row r="185" spans="1:65" s="2" customFormat="1" ht="24.2" customHeight="1">
      <c r="A185" s="32"/>
      <c r="B185" s="33"/>
      <c r="C185" s="195" t="s">
        <v>246</v>
      </c>
      <c r="D185" s="195" t="s">
        <v>146</v>
      </c>
      <c r="E185" s="196" t="s">
        <v>247</v>
      </c>
      <c r="F185" s="197" t="s">
        <v>248</v>
      </c>
      <c r="G185" s="198" t="s">
        <v>249</v>
      </c>
      <c r="H185" s="224"/>
      <c r="I185" s="200"/>
      <c r="J185" s="201">
        <f>ROUND(I185*H185,2)</f>
        <v>0</v>
      </c>
      <c r="K185" s="202"/>
      <c r="L185" s="37"/>
      <c r="M185" s="203" t="s">
        <v>1</v>
      </c>
      <c r="N185" s="204" t="s">
        <v>42</v>
      </c>
      <c r="O185" s="69"/>
      <c r="P185" s="205">
        <f>O185*H185</f>
        <v>0</v>
      </c>
      <c r="Q185" s="205">
        <v>0</v>
      </c>
      <c r="R185" s="205">
        <f>Q185*H185</f>
        <v>0</v>
      </c>
      <c r="S185" s="205">
        <v>0</v>
      </c>
      <c r="T185" s="206">
        <f>S185*H185</f>
        <v>0</v>
      </c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R185" s="207" t="s">
        <v>223</v>
      </c>
      <c r="AT185" s="207" t="s">
        <v>146</v>
      </c>
      <c r="AU185" s="207" t="s">
        <v>120</v>
      </c>
      <c r="AY185" s="15" t="s">
        <v>143</v>
      </c>
      <c r="BE185" s="208">
        <f>IF(N185="základní",J185,0)</f>
        <v>0</v>
      </c>
      <c r="BF185" s="208">
        <f>IF(N185="snížená",J185,0)</f>
        <v>0</v>
      </c>
      <c r="BG185" s="208">
        <f>IF(N185="zákl. přenesená",J185,0)</f>
        <v>0</v>
      </c>
      <c r="BH185" s="208">
        <f>IF(N185="sníž. přenesená",J185,0)</f>
        <v>0</v>
      </c>
      <c r="BI185" s="208">
        <f>IF(N185="nulová",J185,0)</f>
        <v>0</v>
      </c>
      <c r="BJ185" s="15" t="s">
        <v>120</v>
      </c>
      <c r="BK185" s="208">
        <f>ROUND(I185*H185,2)</f>
        <v>0</v>
      </c>
      <c r="BL185" s="15" t="s">
        <v>223</v>
      </c>
      <c r="BM185" s="207" t="s">
        <v>250</v>
      </c>
    </row>
    <row r="186" spans="1:65" s="2" customFormat="1" ht="37.9" customHeight="1">
      <c r="A186" s="32"/>
      <c r="B186" s="33"/>
      <c r="C186" s="195" t="s">
        <v>7</v>
      </c>
      <c r="D186" s="195" t="s">
        <v>146</v>
      </c>
      <c r="E186" s="196" t="s">
        <v>251</v>
      </c>
      <c r="F186" s="197" t="s">
        <v>252</v>
      </c>
      <c r="G186" s="198" t="s">
        <v>253</v>
      </c>
      <c r="H186" s="199">
        <v>1</v>
      </c>
      <c r="I186" s="200"/>
      <c r="J186" s="201">
        <f>ROUND(I186*H186,2)</f>
        <v>0</v>
      </c>
      <c r="K186" s="202"/>
      <c r="L186" s="37"/>
      <c r="M186" s="203" t="s">
        <v>1</v>
      </c>
      <c r="N186" s="204" t="s">
        <v>42</v>
      </c>
      <c r="O186" s="69"/>
      <c r="P186" s="205">
        <f>O186*H186</f>
        <v>0</v>
      </c>
      <c r="Q186" s="205">
        <v>0</v>
      </c>
      <c r="R186" s="205">
        <f>Q186*H186</f>
        <v>0</v>
      </c>
      <c r="S186" s="205">
        <v>0</v>
      </c>
      <c r="T186" s="206">
        <f>S186*H186</f>
        <v>0</v>
      </c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R186" s="207" t="s">
        <v>223</v>
      </c>
      <c r="AT186" s="207" t="s">
        <v>146</v>
      </c>
      <c r="AU186" s="207" t="s">
        <v>120</v>
      </c>
      <c r="AY186" s="15" t="s">
        <v>143</v>
      </c>
      <c r="BE186" s="208">
        <f>IF(N186="základní",J186,0)</f>
        <v>0</v>
      </c>
      <c r="BF186" s="208">
        <f>IF(N186="snížená",J186,0)</f>
        <v>0</v>
      </c>
      <c r="BG186" s="208">
        <f>IF(N186="zákl. přenesená",J186,0)</f>
        <v>0</v>
      </c>
      <c r="BH186" s="208">
        <f>IF(N186="sníž. přenesená",J186,0)</f>
        <v>0</v>
      </c>
      <c r="BI186" s="208">
        <f>IF(N186="nulová",J186,0)</f>
        <v>0</v>
      </c>
      <c r="BJ186" s="15" t="s">
        <v>120</v>
      </c>
      <c r="BK186" s="208">
        <f>ROUND(I186*H186,2)</f>
        <v>0</v>
      </c>
      <c r="BL186" s="15" t="s">
        <v>223</v>
      </c>
      <c r="BM186" s="207" t="s">
        <v>254</v>
      </c>
    </row>
    <row r="187" spans="1:65" s="12" customFormat="1" ht="22.9" customHeight="1">
      <c r="B187" s="179"/>
      <c r="C187" s="180"/>
      <c r="D187" s="181" t="s">
        <v>75</v>
      </c>
      <c r="E187" s="193" t="s">
        <v>255</v>
      </c>
      <c r="F187" s="193" t="s">
        <v>256</v>
      </c>
      <c r="G187" s="180"/>
      <c r="H187" s="180"/>
      <c r="I187" s="183"/>
      <c r="J187" s="194">
        <f>BK187</f>
        <v>0</v>
      </c>
      <c r="K187" s="180"/>
      <c r="L187" s="185"/>
      <c r="M187" s="186"/>
      <c r="N187" s="187"/>
      <c r="O187" s="187"/>
      <c r="P187" s="188">
        <f>SUM(P188:P212)</f>
        <v>0</v>
      </c>
      <c r="Q187" s="187"/>
      <c r="R187" s="188">
        <f>SUM(R188:R212)</f>
        <v>5.679E-2</v>
      </c>
      <c r="S187" s="187"/>
      <c r="T187" s="189">
        <f>SUM(T188:T212)</f>
        <v>8.201E-2</v>
      </c>
      <c r="AR187" s="190" t="s">
        <v>120</v>
      </c>
      <c r="AT187" s="191" t="s">
        <v>75</v>
      </c>
      <c r="AU187" s="191" t="s">
        <v>84</v>
      </c>
      <c r="AY187" s="190" t="s">
        <v>143</v>
      </c>
      <c r="BK187" s="192">
        <f>SUM(BK188:BK212)</f>
        <v>0</v>
      </c>
    </row>
    <row r="188" spans="1:65" s="2" customFormat="1" ht="16.5" customHeight="1">
      <c r="A188" s="32"/>
      <c r="B188" s="33"/>
      <c r="C188" s="195" t="s">
        <v>257</v>
      </c>
      <c r="D188" s="195" t="s">
        <v>146</v>
      </c>
      <c r="E188" s="196" t="s">
        <v>258</v>
      </c>
      <c r="F188" s="197" t="s">
        <v>259</v>
      </c>
      <c r="G188" s="198" t="s">
        <v>206</v>
      </c>
      <c r="H188" s="199">
        <v>1</v>
      </c>
      <c r="I188" s="200"/>
      <c r="J188" s="201">
        <f t="shared" ref="J188:J200" si="5">ROUND(I188*H188,2)</f>
        <v>0</v>
      </c>
      <c r="K188" s="202"/>
      <c r="L188" s="37"/>
      <c r="M188" s="203" t="s">
        <v>1</v>
      </c>
      <c r="N188" s="204" t="s">
        <v>42</v>
      </c>
      <c r="O188" s="69"/>
      <c r="P188" s="205">
        <f t="shared" ref="P188:P200" si="6">O188*H188</f>
        <v>0</v>
      </c>
      <c r="Q188" s="205">
        <v>1.0000000000000001E-5</v>
      </c>
      <c r="R188" s="205">
        <f t="shared" ref="R188:R200" si="7">Q188*H188</f>
        <v>1.0000000000000001E-5</v>
      </c>
      <c r="S188" s="205">
        <v>1E-4</v>
      </c>
      <c r="T188" s="206">
        <f t="shared" ref="T188:T200" si="8">S188*H188</f>
        <v>1E-4</v>
      </c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R188" s="207" t="s">
        <v>150</v>
      </c>
      <c r="AT188" s="207" t="s">
        <v>146</v>
      </c>
      <c r="AU188" s="207" t="s">
        <v>120</v>
      </c>
      <c r="AY188" s="15" t="s">
        <v>143</v>
      </c>
      <c r="BE188" s="208">
        <f t="shared" ref="BE188:BE200" si="9">IF(N188="základní",J188,0)</f>
        <v>0</v>
      </c>
      <c r="BF188" s="208">
        <f t="shared" ref="BF188:BF200" si="10">IF(N188="snížená",J188,0)</f>
        <v>0</v>
      </c>
      <c r="BG188" s="208">
        <f t="shared" ref="BG188:BG200" si="11">IF(N188="zákl. přenesená",J188,0)</f>
        <v>0</v>
      </c>
      <c r="BH188" s="208">
        <f t="shared" ref="BH188:BH200" si="12">IF(N188="sníž. přenesená",J188,0)</f>
        <v>0</v>
      </c>
      <c r="BI188" s="208">
        <f t="shared" ref="BI188:BI200" si="13">IF(N188="nulová",J188,0)</f>
        <v>0</v>
      </c>
      <c r="BJ188" s="15" t="s">
        <v>120</v>
      </c>
      <c r="BK188" s="208">
        <f t="shared" ref="BK188:BK200" si="14">ROUND(I188*H188,2)</f>
        <v>0</v>
      </c>
      <c r="BL188" s="15" t="s">
        <v>150</v>
      </c>
      <c r="BM188" s="207" t="s">
        <v>260</v>
      </c>
    </row>
    <row r="189" spans="1:65" s="2" customFormat="1" ht="16.5" customHeight="1">
      <c r="A189" s="32"/>
      <c r="B189" s="33"/>
      <c r="C189" s="225" t="s">
        <v>261</v>
      </c>
      <c r="D189" s="225" t="s">
        <v>262</v>
      </c>
      <c r="E189" s="226" t="s">
        <v>263</v>
      </c>
      <c r="F189" s="227" t="s">
        <v>264</v>
      </c>
      <c r="G189" s="228" t="s">
        <v>206</v>
      </c>
      <c r="H189" s="229">
        <v>1</v>
      </c>
      <c r="I189" s="230"/>
      <c r="J189" s="231">
        <f t="shared" si="5"/>
        <v>0</v>
      </c>
      <c r="K189" s="232"/>
      <c r="L189" s="233"/>
      <c r="M189" s="234" t="s">
        <v>1</v>
      </c>
      <c r="N189" s="235" t="s">
        <v>42</v>
      </c>
      <c r="O189" s="69"/>
      <c r="P189" s="205">
        <f t="shared" si="6"/>
        <v>0</v>
      </c>
      <c r="Q189" s="205">
        <v>1.5E-3</v>
      </c>
      <c r="R189" s="205">
        <f t="shared" si="7"/>
        <v>1.5E-3</v>
      </c>
      <c r="S189" s="205">
        <v>0</v>
      </c>
      <c r="T189" s="206">
        <f t="shared" si="8"/>
        <v>0</v>
      </c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R189" s="207" t="s">
        <v>183</v>
      </c>
      <c r="AT189" s="207" t="s">
        <v>262</v>
      </c>
      <c r="AU189" s="207" t="s">
        <v>120</v>
      </c>
      <c r="AY189" s="15" t="s">
        <v>143</v>
      </c>
      <c r="BE189" s="208">
        <f t="shared" si="9"/>
        <v>0</v>
      </c>
      <c r="BF189" s="208">
        <f t="shared" si="10"/>
        <v>0</v>
      </c>
      <c r="BG189" s="208">
        <f t="shared" si="11"/>
        <v>0</v>
      </c>
      <c r="BH189" s="208">
        <f t="shared" si="12"/>
        <v>0</v>
      </c>
      <c r="BI189" s="208">
        <f t="shared" si="13"/>
        <v>0</v>
      </c>
      <c r="BJ189" s="15" t="s">
        <v>120</v>
      </c>
      <c r="BK189" s="208">
        <f t="shared" si="14"/>
        <v>0</v>
      </c>
      <c r="BL189" s="15" t="s">
        <v>150</v>
      </c>
      <c r="BM189" s="207" t="s">
        <v>265</v>
      </c>
    </row>
    <row r="190" spans="1:65" s="2" customFormat="1" ht="16.5" customHeight="1">
      <c r="A190" s="32"/>
      <c r="B190" s="33"/>
      <c r="C190" s="195" t="s">
        <v>266</v>
      </c>
      <c r="D190" s="195" t="s">
        <v>146</v>
      </c>
      <c r="E190" s="196" t="s">
        <v>267</v>
      </c>
      <c r="F190" s="197" t="s">
        <v>268</v>
      </c>
      <c r="G190" s="198" t="s">
        <v>253</v>
      </c>
      <c r="H190" s="199">
        <v>2</v>
      </c>
      <c r="I190" s="200"/>
      <c r="J190" s="201">
        <f t="shared" si="5"/>
        <v>0</v>
      </c>
      <c r="K190" s="202"/>
      <c r="L190" s="37"/>
      <c r="M190" s="203" t="s">
        <v>1</v>
      </c>
      <c r="N190" s="204" t="s">
        <v>42</v>
      </c>
      <c r="O190" s="69"/>
      <c r="P190" s="205">
        <f t="shared" si="6"/>
        <v>0</v>
      </c>
      <c r="Q190" s="205">
        <v>0</v>
      </c>
      <c r="R190" s="205">
        <f t="shared" si="7"/>
        <v>0</v>
      </c>
      <c r="S190" s="205">
        <v>1.9460000000000002E-2</v>
      </c>
      <c r="T190" s="206">
        <f t="shared" si="8"/>
        <v>3.8920000000000003E-2</v>
      </c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R190" s="207" t="s">
        <v>223</v>
      </c>
      <c r="AT190" s="207" t="s">
        <v>146</v>
      </c>
      <c r="AU190" s="207" t="s">
        <v>120</v>
      </c>
      <c r="AY190" s="15" t="s">
        <v>143</v>
      </c>
      <c r="BE190" s="208">
        <f t="shared" si="9"/>
        <v>0</v>
      </c>
      <c r="BF190" s="208">
        <f t="shared" si="10"/>
        <v>0</v>
      </c>
      <c r="BG190" s="208">
        <f t="shared" si="11"/>
        <v>0</v>
      </c>
      <c r="BH190" s="208">
        <f t="shared" si="12"/>
        <v>0</v>
      </c>
      <c r="BI190" s="208">
        <f t="shared" si="13"/>
        <v>0</v>
      </c>
      <c r="BJ190" s="15" t="s">
        <v>120</v>
      </c>
      <c r="BK190" s="208">
        <f t="shared" si="14"/>
        <v>0</v>
      </c>
      <c r="BL190" s="15" t="s">
        <v>223</v>
      </c>
      <c r="BM190" s="207" t="s">
        <v>269</v>
      </c>
    </row>
    <row r="191" spans="1:65" s="2" customFormat="1" ht="24.2" customHeight="1">
      <c r="A191" s="32"/>
      <c r="B191" s="33"/>
      <c r="C191" s="195" t="s">
        <v>270</v>
      </c>
      <c r="D191" s="195" t="s">
        <v>146</v>
      </c>
      <c r="E191" s="196" t="s">
        <v>271</v>
      </c>
      <c r="F191" s="197" t="s">
        <v>272</v>
      </c>
      <c r="G191" s="198" t="s">
        <v>253</v>
      </c>
      <c r="H191" s="199">
        <v>1</v>
      </c>
      <c r="I191" s="200"/>
      <c r="J191" s="201">
        <f t="shared" si="5"/>
        <v>0</v>
      </c>
      <c r="K191" s="202"/>
      <c r="L191" s="37"/>
      <c r="M191" s="203" t="s">
        <v>1</v>
      </c>
      <c r="N191" s="204" t="s">
        <v>42</v>
      </c>
      <c r="O191" s="69"/>
      <c r="P191" s="205">
        <f t="shared" si="6"/>
        <v>0</v>
      </c>
      <c r="Q191" s="205">
        <v>4.1900000000000001E-3</v>
      </c>
      <c r="R191" s="205">
        <f t="shared" si="7"/>
        <v>4.1900000000000001E-3</v>
      </c>
      <c r="S191" s="205">
        <v>0</v>
      </c>
      <c r="T191" s="206">
        <f t="shared" si="8"/>
        <v>0</v>
      </c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R191" s="207" t="s">
        <v>223</v>
      </c>
      <c r="AT191" s="207" t="s">
        <v>146</v>
      </c>
      <c r="AU191" s="207" t="s">
        <v>120</v>
      </c>
      <c r="AY191" s="15" t="s">
        <v>143</v>
      </c>
      <c r="BE191" s="208">
        <f t="shared" si="9"/>
        <v>0</v>
      </c>
      <c r="BF191" s="208">
        <f t="shared" si="10"/>
        <v>0</v>
      </c>
      <c r="BG191" s="208">
        <f t="shared" si="11"/>
        <v>0</v>
      </c>
      <c r="BH191" s="208">
        <f t="shared" si="12"/>
        <v>0</v>
      </c>
      <c r="BI191" s="208">
        <f t="shared" si="13"/>
        <v>0</v>
      </c>
      <c r="BJ191" s="15" t="s">
        <v>120</v>
      </c>
      <c r="BK191" s="208">
        <f t="shared" si="14"/>
        <v>0</v>
      </c>
      <c r="BL191" s="15" t="s">
        <v>223</v>
      </c>
      <c r="BM191" s="207" t="s">
        <v>273</v>
      </c>
    </row>
    <row r="192" spans="1:65" s="2" customFormat="1" ht="16.5" customHeight="1">
      <c r="A192" s="32"/>
      <c r="B192" s="33"/>
      <c r="C192" s="225" t="s">
        <v>274</v>
      </c>
      <c r="D192" s="225" t="s">
        <v>262</v>
      </c>
      <c r="E192" s="226" t="s">
        <v>275</v>
      </c>
      <c r="F192" s="227" t="s">
        <v>276</v>
      </c>
      <c r="G192" s="228" t="s">
        <v>206</v>
      </c>
      <c r="H192" s="229">
        <v>1</v>
      </c>
      <c r="I192" s="230"/>
      <c r="J192" s="231">
        <f t="shared" si="5"/>
        <v>0</v>
      </c>
      <c r="K192" s="232"/>
      <c r="L192" s="233"/>
      <c r="M192" s="234" t="s">
        <v>1</v>
      </c>
      <c r="N192" s="235" t="s">
        <v>42</v>
      </c>
      <c r="O192" s="69"/>
      <c r="P192" s="205">
        <f t="shared" si="6"/>
        <v>0</v>
      </c>
      <c r="Q192" s="205">
        <v>1.6500000000000001E-2</v>
      </c>
      <c r="R192" s="205">
        <f t="shared" si="7"/>
        <v>1.6500000000000001E-2</v>
      </c>
      <c r="S192" s="205">
        <v>0</v>
      </c>
      <c r="T192" s="206">
        <f t="shared" si="8"/>
        <v>0</v>
      </c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R192" s="207" t="s">
        <v>183</v>
      </c>
      <c r="AT192" s="207" t="s">
        <v>262</v>
      </c>
      <c r="AU192" s="207" t="s">
        <v>120</v>
      </c>
      <c r="AY192" s="15" t="s">
        <v>143</v>
      </c>
      <c r="BE192" s="208">
        <f t="shared" si="9"/>
        <v>0</v>
      </c>
      <c r="BF192" s="208">
        <f t="shared" si="10"/>
        <v>0</v>
      </c>
      <c r="BG192" s="208">
        <f t="shared" si="11"/>
        <v>0</v>
      </c>
      <c r="BH192" s="208">
        <f t="shared" si="12"/>
        <v>0</v>
      </c>
      <c r="BI192" s="208">
        <f t="shared" si="13"/>
        <v>0</v>
      </c>
      <c r="BJ192" s="15" t="s">
        <v>120</v>
      </c>
      <c r="BK192" s="208">
        <f t="shared" si="14"/>
        <v>0</v>
      </c>
      <c r="BL192" s="15" t="s">
        <v>150</v>
      </c>
      <c r="BM192" s="207" t="s">
        <v>277</v>
      </c>
    </row>
    <row r="193" spans="1:65" s="2" customFormat="1" ht="24.2" customHeight="1">
      <c r="A193" s="32"/>
      <c r="B193" s="33"/>
      <c r="C193" s="225" t="s">
        <v>278</v>
      </c>
      <c r="D193" s="225" t="s">
        <v>262</v>
      </c>
      <c r="E193" s="226" t="s">
        <v>279</v>
      </c>
      <c r="F193" s="227" t="s">
        <v>280</v>
      </c>
      <c r="G193" s="228" t="s">
        <v>206</v>
      </c>
      <c r="H193" s="229">
        <v>1</v>
      </c>
      <c r="I193" s="230"/>
      <c r="J193" s="231">
        <f t="shared" si="5"/>
        <v>0</v>
      </c>
      <c r="K193" s="232"/>
      <c r="L193" s="233"/>
      <c r="M193" s="234" t="s">
        <v>1</v>
      </c>
      <c r="N193" s="235" t="s">
        <v>42</v>
      </c>
      <c r="O193" s="69"/>
      <c r="P193" s="205">
        <f t="shared" si="6"/>
        <v>0</v>
      </c>
      <c r="Q193" s="205">
        <v>0</v>
      </c>
      <c r="R193" s="205">
        <f t="shared" si="7"/>
        <v>0</v>
      </c>
      <c r="S193" s="205">
        <v>0</v>
      </c>
      <c r="T193" s="206">
        <f t="shared" si="8"/>
        <v>0</v>
      </c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R193" s="207" t="s">
        <v>183</v>
      </c>
      <c r="AT193" s="207" t="s">
        <v>262</v>
      </c>
      <c r="AU193" s="207" t="s">
        <v>120</v>
      </c>
      <c r="AY193" s="15" t="s">
        <v>143</v>
      </c>
      <c r="BE193" s="208">
        <f t="shared" si="9"/>
        <v>0</v>
      </c>
      <c r="BF193" s="208">
        <f t="shared" si="10"/>
        <v>0</v>
      </c>
      <c r="BG193" s="208">
        <f t="shared" si="11"/>
        <v>0</v>
      </c>
      <c r="BH193" s="208">
        <f t="shared" si="12"/>
        <v>0</v>
      </c>
      <c r="BI193" s="208">
        <f t="shared" si="13"/>
        <v>0</v>
      </c>
      <c r="BJ193" s="15" t="s">
        <v>120</v>
      </c>
      <c r="BK193" s="208">
        <f t="shared" si="14"/>
        <v>0</v>
      </c>
      <c r="BL193" s="15" t="s">
        <v>150</v>
      </c>
      <c r="BM193" s="207" t="s">
        <v>281</v>
      </c>
    </row>
    <row r="194" spans="1:65" s="2" customFormat="1" ht="24.2" customHeight="1">
      <c r="A194" s="32"/>
      <c r="B194" s="33"/>
      <c r="C194" s="225" t="s">
        <v>282</v>
      </c>
      <c r="D194" s="225" t="s">
        <v>262</v>
      </c>
      <c r="E194" s="226" t="s">
        <v>283</v>
      </c>
      <c r="F194" s="227" t="s">
        <v>284</v>
      </c>
      <c r="G194" s="228" t="s">
        <v>206</v>
      </c>
      <c r="H194" s="229">
        <v>1</v>
      </c>
      <c r="I194" s="230"/>
      <c r="J194" s="231">
        <f t="shared" si="5"/>
        <v>0</v>
      </c>
      <c r="K194" s="232"/>
      <c r="L194" s="233"/>
      <c r="M194" s="234" t="s">
        <v>1</v>
      </c>
      <c r="N194" s="235" t="s">
        <v>42</v>
      </c>
      <c r="O194" s="69"/>
      <c r="P194" s="205">
        <f t="shared" si="6"/>
        <v>0</v>
      </c>
      <c r="Q194" s="205">
        <v>1.6500000000000001E-2</v>
      </c>
      <c r="R194" s="205">
        <f t="shared" si="7"/>
        <v>1.6500000000000001E-2</v>
      </c>
      <c r="S194" s="205">
        <v>0</v>
      </c>
      <c r="T194" s="206">
        <f t="shared" si="8"/>
        <v>0</v>
      </c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R194" s="207" t="s">
        <v>183</v>
      </c>
      <c r="AT194" s="207" t="s">
        <v>262</v>
      </c>
      <c r="AU194" s="207" t="s">
        <v>120</v>
      </c>
      <c r="AY194" s="15" t="s">
        <v>143</v>
      </c>
      <c r="BE194" s="208">
        <f t="shared" si="9"/>
        <v>0</v>
      </c>
      <c r="BF194" s="208">
        <f t="shared" si="10"/>
        <v>0</v>
      </c>
      <c r="BG194" s="208">
        <f t="shared" si="11"/>
        <v>0</v>
      </c>
      <c r="BH194" s="208">
        <f t="shared" si="12"/>
        <v>0</v>
      </c>
      <c r="BI194" s="208">
        <f t="shared" si="13"/>
        <v>0</v>
      </c>
      <c r="BJ194" s="15" t="s">
        <v>120</v>
      </c>
      <c r="BK194" s="208">
        <f t="shared" si="14"/>
        <v>0</v>
      </c>
      <c r="BL194" s="15" t="s">
        <v>150</v>
      </c>
      <c r="BM194" s="207" t="s">
        <v>285</v>
      </c>
    </row>
    <row r="195" spans="1:65" s="2" customFormat="1" ht="16.5" customHeight="1">
      <c r="A195" s="32"/>
      <c r="B195" s="33"/>
      <c r="C195" s="195" t="s">
        <v>286</v>
      </c>
      <c r="D195" s="195" t="s">
        <v>146</v>
      </c>
      <c r="E195" s="196" t="s">
        <v>287</v>
      </c>
      <c r="F195" s="197" t="s">
        <v>288</v>
      </c>
      <c r="G195" s="198" t="s">
        <v>253</v>
      </c>
      <c r="H195" s="199">
        <v>1</v>
      </c>
      <c r="I195" s="200"/>
      <c r="J195" s="201">
        <f t="shared" si="5"/>
        <v>0</v>
      </c>
      <c r="K195" s="202"/>
      <c r="L195" s="37"/>
      <c r="M195" s="203" t="s">
        <v>1</v>
      </c>
      <c r="N195" s="204" t="s">
        <v>42</v>
      </c>
      <c r="O195" s="69"/>
      <c r="P195" s="205">
        <f t="shared" si="6"/>
        <v>0</v>
      </c>
      <c r="Q195" s="205">
        <v>0</v>
      </c>
      <c r="R195" s="205">
        <f t="shared" si="7"/>
        <v>0</v>
      </c>
      <c r="S195" s="205">
        <v>1.56E-3</v>
      </c>
      <c r="T195" s="206">
        <f t="shared" si="8"/>
        <v>1.56E-3</v>
      </c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R195" s="207" t="s">
        <v>223</v>
      </c>
      <c r="AT195" s="207" t="s">
        <v>146</v>
      </c>
      <c r="AU195" s="207" t="s">
        <v>120</v>
      </c>
      <c r="AY195" s="15" t="s">
        <v>143</v>
      </c>
      <c r="BE195" s="208">
        <f t="shared" si="9"/>
        <v>0</v>
      </c>
      <c r="BF195" s="208">
        <f t="shared" si="10"/>
        <v>0</v>
      </c>
      <c r="BG195" s="208">
        <f t="shared" si="11"/>
        <v>0</v>
      </c>
      <c r="BH195" s="208">
        <f t="shared" si="12"/>
        <v>0</v>
      </c>
      <c r="BI195" s="208">
        <f t="shared" si="13"/>
        <v>0</v>
      </c>
      <c r="BJ195" s="15" t="s">
        <v>120</v>
      </c>
      <c r="BK195" s="208">
        <f t="shared" si="14"/>
        <v>0</v>
      </c>
      <c r="BL195" s="15" t="s">
        <v>223</v>
      </c>
      <c r="BM195" s="207" t="s">
        <v>289</v>
      </c>
    </row>
    <row r="196" spans="1:65" s="2" customFormat="1" ht="16.5" customHeight="1">
      <c r="A196" s="32"/>
      <c r="B196" s="33"/>
      <c r="C196" s="195" t="s">
        <v>290</v>
      </c>
      <c r="D196" s="195" t="s">
        <v>146</v>
      </c>
      <c r="E196" s="196" t="s">
        <v>291</v>
      </c>
      <c r="F196" s="197" t="s">
        <v>292</v>
      </c>
      <c r="G196" s="198" t="s">
        <v>206</v>
      </c>
      <c r="H196" s="199">
        <v>1</v>
      </c>
      <c r="I196" s="200"/>
      <c r="J196" s="201">
        <f t="shared" si="5"/>
        <v>0</v>
      </c>
      <c r="K196" s="202"/>
      <c r="L196" s="37"/>
      <c r="M196" s="203" t="s">
        <v>1</v>
      </c>
      <c r="N196" s="204" t="s">
        <v>42</v>
      </c>
      <c r="O196" s="69"/>
      <c r="P196" s="205">
        <f t="shared" si="6"/>
        <v>0</v>
      </c>
      <c r="Q196" s="205">
        <v>0</v>
      </c>
      <c r="R196" s="205">
        <f t="shared" si="7"/>
        <v>0</v>
      </c>
      <c r="S196" s="205">
        <v>2.2499999999999998E-3</v>
      </c>
      <c r="T196" s="206">
        <f t="shared" si="8"/>
        <v>2.2499999999999998E-3</v>
      </c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R196" s="207" t="s">
        <v>223</v>
      </c>
      <c r="AT196" s="207" t="s">
        <v>146</v>
      </c>
      <c r="AU196" s="207" t="s">
        <v>120</v>
      </c>
      <c r="AY196" s="15" t="s">
        <v>143</v>
      </c>
      <c r="BE196" s="208">
        <f t="shared" si="9"/>
        <v>0</v>
      </c>
      <c r="BF196" s="208">
        <f t="shared" si="10"/>
        <v>0</v>
      </c>
      <c r="BG196" s="208">
        <f t="shared" si="11"/>
        <v>0</v>
      </c>
      <c r="BH196" s="208">
        <f t="shared" si="12"/>
        <v>0</v>
      </c>
      <c r="BI196" s="208">
        <f t="shared" si="13"/>
        <v>0</v>
      </c>
      <c r="BJ196" s="15" t="s">
        <v>120</v>
      </c>
      <c r="BK196" s="208">
        <f t="shared" si="14"/>
        <v>0</v>
      </c>
      <c r="BL196" s="15" t="s">
        <v>223</v>
      </c>
      <c r="BM196" s="207" t="s">
        <v>293</v>
      </c>
    </row>
    <row r="197" spans="1:65" s="2" customFormat="1" ht="21.75" customHeight="1">
      <c r="A197" s="32"/>
      <c r="B197" s="33"/>
      <c r="C197" s="195" t="s">
        <v>294</v>
      </c>
      <c r="D197" s="195" t="s">
        <v>146</v>
      </c>
      <c r="E197" s="196" t="s">
        <v>295</v>
      </c>
      <c r="F197" s="197" t="s">
        <v>296</v>
      </c>
      <c r="G197" s="198" t="s">
        <v>206</v>
      </c>
      <c r="H197" s="199">
        <v>1</v>
      </c>
      <c r="I197" s="200"/>
      <c r="J197" s="201">
        <f t="shared" si="5"/>
        <v>0</v>
      </c>
      <c r="K197" s="202"/>
      <c r="L197" s="37"/>
      <c r="M197" s="203" t="s">
        <v>1</v>
      </c>
      <c r="N197" s="204" t="s">
        <v>42</v>
      </c>
      <c r="O197" s="69"/>
      <c r="P197" s="205">
        <f t="shared" si="6"/>
        <v>0</v>
      </c>
      <c r="Q197" s="205">
        <v>0</v>
      </c>
      <c r="R197" s="205">
        <f t="shared" si="7"/>
        <v>0</v>
      </c>
      <c r="S197" s="205">
        <v>5.1999999999999995E-4</v>
      </c>
      <c r="T197" s="206">
        <f t="shared" si="8"/>
        <v>5.1999999999999995E-4</v>
      </c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R197" s="207" t="s">
        <v>223</v>
      </c>
      <c r="AT197" s="207" t="s">
        <v>146</v>
      </c>
      <c r="AU197" s="207" t="s">
        <v>120</v>
      </c>
      <c r="AY197" s="15" t="s">
        <v>143</v>
      </c>
      <c r="BE197" s="208">
        <f t="shared" si="9"/>
        <v>0</v>
      </c>
      <c r="BF197" s="208">
        <f t="shared" si="10"/>
        <v>0</v>
      </c>
      <c r="BG197" s="208">
        <f t="shared" si="11"/>
        <v>0</v>
      </c>
      <c r="BH197" s="208">
        <f t="shared" si="12"/>
        <v>0</v>
      </c>
      <c r="BI197" s="208">
        <f t="shared" si="13"/>
        <v>0</v>
      </c>
      <c r="BJ197" s="15" t="s">
        <v>120</v>
      </c>
      <c r="BK197" s="208">
        <f t="shared" si="14"/>
        <v>0</v>
      </c>
      <c r="BL197" s="15" t="s">
        <v>223</v>
      </c>
      <c r="BM197" s="207" t="s">
        <v>297</v>
      </c>
    </row>
    <row r="198" spans="1:65" s="2" customFormat="1" ht="16.5" customHeight="1">
      <c r="A198" s="32"/>
      <c r="B198" s="33"/>
      <c r="C198" s="195" t="s">
        <v>298</v>
      </c>
      <c r="D198" s="195" t="s">
        <v>146</v>
      </c>
      <c r="E198" s="196" t="s">
        <v>299</v>
      </c>
      <c r="F198" s="197" t="s">
        <v>300</v>
      </c>
      <c r="G198" s="198" t="s">
        <v>253</v>
      </c>
      <c r="H198" s="199">
        <v>2</v>
      </c>
      <c r="I198" s="200"/>
      <c r="J198" s="201">
        <f t="shared" si="5"/>
        <v>0</v>
      </c>
      <c r="K198" s="202"/>
      <c r="L198" s="37"/>
      <c r="M198" s="203" t="s">
        <v>1</v>
      </c>
      <c r="N198" s="204" t="s">
        <v>42</v>
      </c>
      <c r="O198" s="69"/>
      <c r="P198" s="205">
        <f t="shared" si="6"/>
        <v>0</v>
      </c>
      <c r="Q198" s="205">
        <v>0</v>
      </c>
      <c r="R198" s="205">
        <f t="shared" si="7"/>
        <v>0</v>
      </c>
      <c r="S198" s="205">
        <v>1.933E-2</v>
      </c>
      <c r="T198" s="206">
        <f t="shared" si="8"/>
        <v>3.866E-2</v>
      </c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R198" s="207" t="s">
        <v>223</v>
      </c>
      <c r="AT198" s="207" t="s">
        <v>146</v>
      </c>
      <c r="AU198" s="207" t="s">
        <v>120</v>
      </c>
      <c r="AY198" s="15" t="s">
        <v>143</v>
      </c>
      <c r="BE198" s="208">
        <f t="shared" si="9"/>
        <v>0</v>
      </c>
      <c r="BF198" s="208">
        <f t="shared" si="10"/>
        <v>0</v>
      </c>
      <c r="BG198" s="208">
        <f t="shared" si="11"/>
        <v>0</v>
      </c>
      <c r="BH198" s="208">
        <f t="shared" si="12"/>
        <v>0</v>
      </c>
      <c r="BI198" s="208">
        <f t="shared" si="13"/>
        <v>0</v>
      </c>
      <c r="BJ198" s="15" t="s">
        <v>120</v>
      </c>
      <c r="BK198" s="208">
        <f t="shared" si="14"/>
        <v>0</v>
      </c>
      <c r="BL198" s="15" t="s">
        <v>223</v>
      </c>
      <c r="BM198" s="207" t="s">
        <v>301</v>
      </c>
    </row>
    <row r="199" spans="1:65" s="2" customFormat="1" ht="24.2" customHeight="1">
      <c r="A199" s="32"/>
      <c r="B199" s="33"/>
      <c r="C199" s="195" t="s">
        <v>302</v>
      </c>
      <c r="D199" s="195" t="s">
        <v>146</v>
      </c>
      <c r="E199" s="196" t="s">
        <v>303</v>
      </c>
      <c r="F199" s="197" t="s">
        <v>304</v>
      </c>
      <c r="G199" s="198" t="s">
        <v>253</v>
      </c>
      <c r="H199" s="199">
        <v>1</v>
      </c>
      <c r="I199" s="200"/>
      <c r="J199" s="201">
        <f t="shared" si="5"/>
        <v>0</v>
      </c>
      <c r="K199" s="202"/>
      <c r="L199" s="37"/>
      <c r="M199" s="203" t="s">
        <v>1</v>
      </c>
      <c r="N199" s="204" t="s">
        <v>42</v>
      </c>
      <c r="O199" s="69"/>
      <c r="P199" s="205">
        <f t="shared" si="6"/>
        <v>0</v>
      </c>
      <c r="Q199" s="205">
        <v>1.6969999999999999E-2</v>
      </c>
      <c r="R199" s="205">
        <f t="shared" si="7"/>
        <v>1.6969999999999999E-2</v>
      </c>
      <c r="S199" s="205">
        <v>0</v>
      </c>
      <c r="T199" s="206">
        <f t="shared" si="8"/>
        <v>0</v>
      </c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R199" s="207" t="s">
        <v>223</v>
      </c>
      <c r="AT199" s="207" t="s">
        <v>146</v>
      </c>
      <c r="AU199" s="207" t="s">
        <v>120</v>
      </c>
      <c r="AY199" s="15" t="s">
        <v>143</v>
      </c>
      <c r="BE199" s="208">
        <f t="shared" si="9"/>
        <v>0</v>
      </c>
      <c r="BF199" s="208">
        <f t="shared" si="10"/>
        <v>0</v>
      </c>
      <c r="BG199" s="208">
        <f t="shared" si="11"/>
        <v>0</v>
      </c>
      <c r="BH199" s="208">
        <f t="shared" si="12"/>
        <v>0</v>
      </c>
      <c r="BI199" s="208">
        <f t="shared" si="13"/>
        <v>0</v>
      </c>
      <c r="BJ199" s="15" t="s">
        <v>120</v>
      </c>
      <c r="BK199" s="208">
        <f t="shared" si="14"/>
        <v>0</v>
      </c>
      <c r="BL199" s="15" t="s">
        <v>223</v>
      </c>
      <c r="BM199" s="207" t="s">
        <v>305</v>
      </c>
    </row>
    <row r="200" spans="1:65" s="2" customFormat="1" ht="24.2" customHeight="1">
      <c r="A200" s="32"/>
      <c r="B200" s="33"/>
      <c r="C200" s="195" t="s">
        <v>306</v>
      </c>
      <c r="D200" s="195" t="s">
        <v>146</v>
      </c>
      <c r="E200" s="196" t="s">
        <v>307</v>
      </c>
      <c r="F200" s="197" t="s">
        <v>308</v>
      </c>
      <c r="G200" s="198" t="s">
        <v>206</v>
      </c>
      <c r="H200" s="199">
        <v>1</v>
      </c>
      <c r="I200" s="200"/>
      <c r="J200" s="201">
        <f t="shared" si="5"/>
        <v>0</v>
      </c>
      <c r="K200" s="202"/>
      <c r="L200" s="37"/>
      <c r="M200" s="203" t="s">
        <v>1</v>
      </c>
      <c r="N200" s="204" t="s">
        <v>42</v>
      </c>
      <c r="O200" s="69"/>
      <c r="P200" s="205">
        <f t="shared" si="6"/>
        <v>0</v>
      </c>
      <c r="Q200" s="205">
        <v>1.6000000000000001E-4</v>
      </c>
      <c r="R200" s="205">
        <f t="shared" si="7"/>
        <v>1.6000000000000001E-4</v>
      </c>
      <c r="S200" s="205">
        <v>0</v>
      </c>
      <c r="T200" s="206">
        <f t="shared" si="8"/>
        <v>0</v>
      </c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R200" s="207" t="s">
        <v>223</v>
      </c>
      <c r="AT200" s="207" t="s">
        <v>146</v>
      </c>
      <c r="AU200" s="207" t="s">
        <v>120</v>
      </c>
      <c r="AY200" s="15" t="s">
        <v>143</v>
      </c>
      <c r="BE200" s="208">
        <f t="shared" si="9"/>
        <v>0</v>
      </c>
      <c r="BF200" s="208">
        <f t="shared" si="10"/>
        <v>0</v>
      </c>
      <c r="BG200" s="208">
        <f t="shared" si="11"/>
        <v>0</v>
      </c>
      <c r="BH200" s="208">
        <f t="shared" si="12"/>
        <v>0</v>
      </c>
      <c r="BI200" s="208">
        <f t="shared" si="13"/>
        <v>0</v>
      </c>
      <c r="BJ200" s="15" t="s">
        <v>120</v>
      </c>
      <c r="BK200" s="208">
        <f t="shared" si="14"/>
        <v>0</v>
      </c>
      <c r="BL200" s="15" t="s">
        <v>223</v>
      </c>
      <c r="BM200" s="207" t="s">
        <v>309</v>
      </c>
    </row>
    <row r="201" spans="1:65" s="2" customFormat="1" ht="19.5">
      <c r="A201" s="32"/>
      <c r="B201" s="33"/>
      <c r="C201" s="34"/>
      <c r="D201" s="211" t="s">
        <v>170</v>
      </c>
      <c r="E201" s="34"/>
      <c r="F201" s="221" t="s">
        <v>310</v>
      </c>
      <c r="G201" s="34"/>
      <c r="H201" s="34"/>
      <c r="I201" s="162"/>
      <c r="J201" s="34"/>
      <c r="K201" s="34"/>
      <c r="L201" s="37"/>
      <c r="M201" s="222"/>
      <c r="N201" s="223"/>
      <c r="O201" s="69"/>
      <c r="P201" s="69"/>
      <c r="Q201" s="69"/>
      <c r="R201" s="69"/>
      <c r="S201" s="69"/>
      <c r="T201" s="70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T201" s="15" t="s">
        <v>170</v>
      </c>
      <c r="AU201" s="15" t="s">
        <v>120</v>
      </c>
    </row>
    <row r="202" spans="1:65" s="2" customFormat="1" ht="16.5" customHeight="1">
      <c r="A202" s="32"/>
      <c r="B202" s="33"/>
      <c r="C202" s="195" t="s">
        <v>311</v>
      </c>
      <c r="D202" s="195" t="s">
        <v>146</v>
      </c>
      <c r="E202" s="196" t="s">
        <v>312</v>
      </c>
      <c r="F202" s="197" t="s">
        <v>313</v>
      </c>
      <c r="G202" s="198" t="s">
        <v>206</v>
      </c>
      <c r="H202" s="199">
        <v>1</v>
      </c>
      <c r="I202" s="200"/>
      <c r="J202" s="201">
        <f>ROUND(I202*H202,2)</f>
        <v>0</v>
      </c>
      <c r="K202" s="202"/>
      <c r="L202" s="37"/>
      <c r="M202" s="203" t="s">
        <v>1</v>
      </c>
      <c r="N202" s="204" t="s">
        <v>42</v>
      </c>
      <c r="O202" s="69"/>
      <c r="P202" s="205">
        <f>O202*H202</f>
        <v>0</v>
      </c>
      <c r="Q202" s="205">
        <v>1.6000000000000001E-4</v>
      </c>
      <c r="R202" s="205">
        <f>Q202*H202</f>
        <v>1.6000000000000001E-4</v>
      </c>
      <c r="S202" s="205">
        <v>0</v>
      </c>
      <c r="T202" s="206">
        <f>S202*H202</f>
        <v>0</v>
      </c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R202" s="207" t="s">
        <v>223</v>
      </c>
      <c r="AT202" s="207" t="s">
        <v>146</v>
      </c>
      <c r="AU202" s="207" t="s">
        <v>120</v>
      </c>
      <c r="AY202" s="15" t="s">
        <v>143</v>
      </c>
      <c r="BE202" s="208">
        <f>IF(N202="základní",J202,0)</f>
        <v>0</v>
      </c>
      <c r="BF202" s="208">
        <f>IF(N202="snížená",J202,0)</f>
        <v>0</v>
      </c>
      <c r="BG202" s="208">
        <f>IF(N202="zákl. přenesená",J202,0)</f>
        <v>0</v>
      </c>
      <c r="BH202" s="208">
        <f>IF(N202="sníž. přenesená",J202,0)</f>
        <v>0</v>
      </c>
      <c r="BI202" s="208">
        <f>IF(N202="nulová",J202,0)</f>
        <v>0</v>
      </c>
      <c r="BJ202" s="15" t="s">
        <v>120</v>
      </c>
      <c r="BK202" s="208">
        <f>ROUND(I202*H202,2)</f>
        <v>0</v>
      </c>
      <c r="BL202" s="15" t="s">
        <v>223</v>
      </c>
      <c r="BM202" s="207" t="s">
        <v>314</v>
      </c>
    </row>
    <row r="203" spans="1:65" s="2" customFormat="1" ht="19.5">
      <c r="A203" s="32"/>
      <c r="B203" s="33"/>
      <c r="C203" s="34"/>
      <c r="D203" s="211" t="s">
        <v>170</v>
      </c>
      <c r="E203" s="34"/>
      <c r="F203" s="221" t="s">
        <v>310</v>
      </c>
      <c r="G203" s="34"/>
      <c r="H203" s="34"/>
      <c r="I203" s="162"/>
      <c r="J203" s="34"/>
      <c r="K203" s="34"/>
      <c r="L203" s="37"/>
      <c r="M203" s="222"/>
      <c r="N203" s="223"/>
      <c r="O203" s="69"/>
      <c r="P203" s="69"/>
      <c r="Q203" s="69"/>
      <c r="R203" s="69"/>
      <c r="S203" s="69"/>
      <c r="T203" s="70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T203" s="15" t="s">
        <v>170</v>
      </c>
      <c r="AU203" s="15" t="s">
        <v>120</v>
      </c>
    </row>
    <row r="204" spans="1:65" s="2" customFormat="1" ht="16.5" customHeight="1">
      <c r="A204" s="32"/>
      <c r="B204" s="33"/>
      <c r="C204" s="195" t="s">
        <v>315</v>
      </c>
      <c r="D204" s="195" t="s">
        <v>146</v>
      </c>
      <c r="E204" s="196" t="s">
        <v>316</v>
      </c>
      <c r="F204" s="197" t="s">
        <v>317</v>
      </c>
      <c r="G204" s="198" t="s">
        <v>206</v>
      </c>
      <c r="H204" s="199">
        <v>1</v>
      </c>
      <c r="I204" s="200"/>
      <c r="J204" s="201">
        <f>ROUND(I204*H204,2)</f>
        <v>0</v>
      </c>
      <c r="K204" s="202"/>
      <c r="L204" s="37"/>
      <c r="M204" s="203" t="s">
        <v>1</v>
      </c>
      <c r="N204" s="204" t="s">
        <v>42</v>
      </c>
      <c r="O204" s="69"/>
      <c r="P204" s="205">
        <f>O204*H204</f>
        <v>0</v>
      </c>
      <c r="Q204" s="205">
        <v>1.6000000000000001E-4</v>
      </c>
      <c r="R204" s="205">
        <f>Q204*H204</f>
        <v>1.6000000000000001E-4</v>
      </c>
      <c r="S204" s="205">
        <v>0</v>
      </c>
      <c r="T204" s="206">
        <f>S204*H204</f>
        <v>0</v>
      </c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R204" s="207" t="s">
        <v>223</v>
      </c>
      <c r="AT204" s="207" t="s">
        <v>146</v>
      </c>
      <c r="AU204" s="207" t="s">
        <v>120</v>
      </c>
      <c r="AY204" s="15" t="s">
        <v>143</v>
      </c>
      <c r="BE204" s="208">
        <f>IF(N204="základní",J204,0)</f>
        <v>0</v>
      </c>
      <c r="BF204" s="208">
        <f>IF(N204="snížená",J204,0)</f>
        <v>0</v>
      </c>
      <c r="BG204" s="208">
        <f>IF(N204="zákl. přenesená",J204,0)</f>
        <v>0</v>
      </c>
      <c r="BH204" s="208">
        <f>IF(N204="sníž. přenesená",J204,0)</f>
        <v>0</v>
      </c>
      <c r="BI204" s="208">
        <f>IF(N204="nulová",J204,0)</f>
        <v>0</v>
      </c>
      <c r="BJ204" s="15" t="s">
        <v>120</v>
      </c>
      <c r="BK204" s="208">
        <f>ROUND(I204*H204,2)</f>
        <v>0</v>
      </c>
      <c r="BL204" s="15" t="s">
        <v>223</v>
      </c>
      <c r="BM204" s="207" t="s">
        <v>318</v>
      </c>
    </row>
    <row r="205" spans="1:65" s="2" customFormat="1" ht="19.5">
      <c r="A205" s="32"/>
      <c r="B205" s="33"/>
      <c r="C205" s="34"/>
      <c r="D205" s="211" t="s">
        <v>170</v>
      </c>
      <c r="E205" s="34"/>
      <c r="F205" s="221" t="s">
        <v>310</v>
      </c>
      <c r="G205" s="34"/>
      <c r="H205" s="34"/>
      <c r="I205" s="162"/>
      <c r="J205" s="34"/>
      <c r="K205" s="34"/>
      <c r="L205" s="37"/>
      <c r="M205" s="222"/>
      <c r="N205" s="223"/>
      <c r="O205" s="69"/>
      <c r="P205" s="69"/>
      <c r="Q205" s="69"/>
      <c r="R205" s="69"/>
      <c r="S205" s="69"/>
      <c r="T205" s="70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T205" s="15" t="s">
        <v>170</v>
      </c>
      <c r="AU205" s="15" t="s">
        <v>120</v>
      </c>
    </row>
    <row r="206" spans="1:65" s="2" customFormat="1" ht="24.2" customHeight="1">
      <c r="A206" s="32"/>
      <c r="B206" s="33"/>
      <c r="C206" s="195" t="s">
        <v>319</v>
      </c>
      <c r="D206" s="195" t="s">
        <v>146</v>
      </c>
      <c r="E206" s="196" t="s">
        <v>320</v>
      </c>
      <c r="F206" s="197" t="s">
        <v>321</v>
      </c>
      <c r="G206" s="198" t="s">
        <v>206</v>
      </c>
      <c r="H206" s="199">
        <v>1</v>
      </c>
      <c r="I206" s="200"/>
      <c r="J206" s="201">
        <f>ROUND(I206*H206,2)</f>
        <v>0</v>
      </c>
      <c r="K206" s="202"/>
      <c r="L206" s="37"/>
      <c r="M206" s="203" t="s">
        <v>1</v>
      </c>
      <c r="N206" s="204" t="s">
        <v>42</v>
      </c>
      <c r="O206" s="69"/>
      <c r="P206" s="205">
        <f>O206*H206</f>
        <v>0</v>
      </c>
      <c r="Q206" s="205">
        <v>1.6000000000000001E-4</v>
      </c>
      <c r="R206" s="205">
        <f>Q206*H206</f>
        <v>1.6000000000000001E-4</v>
      </c>
      <c r="S206" s="205">
        <v>0</v>
      </c>
      <c r="T206" s="206">
        <f>S206*H206</f>
        <v>0</v>
      </c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R206" s="207" t="s">
        <v>223</v>
      </c>
      <c r="AT206" s="207" t="s">
        <v>146</v>
      </c>
      <c r="AU206" s="207" t="s">
        <v>120</v>
      </c>
      <c r="AY206" s="15" t="s">
        <v>143</v>
      </c>
      <c r="BE206" s="208">
        <f>IF(N206="základní",J206,0)</f>
        <v>0</v>
      </c>
      <c r="BF206" s="208">
        <f>IF(N206="snížená",J206,0)</f>
        <v>0</v>
      </c>
      <c r="BG206" s="208">
        <f>IF(N206="zákl. přenesená",J206,0)</f>
        <v>0</v>
      </c>
      <c r="BH206" s="208">
        <f>IF(N206="sníž. přenesená",J206,0)</f>
        <v>0</v>
      </c>
      <c r="BI206" s="208">
        <f>IF(N206="nulová",J206,0)</f>
        <v>0</v>
      </c>
      <c r="BJ206" s="15" t="s">
        <v>120</v>
      </c>
      <c r="BK206" s="208">
        <f>ROUND(I206*H206,2)</f>
        <v>0</v>
      </c>
      <c r="BL206" s="15" t="s">
        <v>223</v>
      </c>
      <c r="BM206" s="207" t="s">
        <v>322</v>
      </c>
    </row>
    <row r="207" spans="1:65" s="2" customFormat="1" ht="19.5">
      <c r="A207" s="32"/>
      <c r="B207" s="33"/>
      <c r="C207" s="34"/>
      <c r="D207" s="211" t="s">
        <v>170</v>
      </c>
      <c r="E207" s="34"/>
      <c r="F207" s="221" t="s">
        <v>310</v>
      </c>
      <c r="G207" s="34"/>
      <c r="H207" s="34"/>
      <c r="I207" s="162"/>
      <c r="J207" s="34"/>
      <c r="K207" s="34"/>
      <c r="L207" s="37"/>
      <c r="M207" s="222"/>
      <c r="N207" s="223"/>
      <c r="O207" s="69"/>
      <c r="P207" s="69"/>
      <c r="Q207" s="69"/>
      <c r="R207" s="69"/>
      <c r="S207" s="69"/>
      <c r="T207" s="70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T207" s="15" t="s">
        <v>170</v>
      </c>
      <c r="AU207" s="15" t="s">
        <v>120</v>
      </c>
    </row>
    <row r="208" spans="1:65" s="2" customFormat="1" ht="16.5" customHeight="1">
      <c r="A208" s="32"/>
      <c r="B208" s="33"/>
      <c r="C208" s="195" t="s">
        <v>323</v>
      </c>
      <c r="D208" s="195" t="s">
        <v>146</v>
      </c>
      <c r="E208" s="196" t="s">
        <v>324</v>
      </c>
      <c r="F208" s="197" t="s">
        <v>325</v>
      </c>
      <c r="G208" s="198" t="s">
        <v>206</v>
      </c>
      <c r="H208" s="199">
        <v>1</v>
      </c>
      <c r="I208" s="200"/>
      <c r="J208" s="201">
        <f>ROUND(I208*H208,2)</f>
        <v>0</v>
      </c>
      <c r="K208" s="202"/>
      <c r="L208" s="37"/>
      <c r="M208" s="203" t="s">
        <v>1</v>
      </c>
      <c r="N208" s="204" t="s">
        <v>42</v>
      </c>
      <c r="O208" s="69"/>
      <c r="P208" s="205">
        <f>O208*H208</f>
        <v>0</v>
      </c>
      <c r="Q208" s="205">
        <v>1.6000000000000001E-4</v>
      </c>
      <c r="R208" s="205">
        <f>Q208*H208</f>
        <v>1.6000000000000001E-4</v>
      </c>
      <c r="S208" s="205">
        <v>0</v>
      </c>
      <c r="T208" s="206">
        <f>S208*H208</f>
        <v>0</v>
      </c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R208" s="207" t="s">
        <v>223</v>
      </c>
      <c r="AT208" s="207" t="s">
        <v>146</v>
      </c>
      <c r="AU208" s="207" t="s">
        <v>120</v>
      </c>
      <c r="AY208" s="15" t="s">
        <v>143</v>
      </c>
      <c r="BE208" s="208">
        <f>IF(N208="základní",J208,0)</f>
        <v>0</v>
      </c>
      <c r="BF208" s="208">
        <f>IF(N208="snížená",J208,0)</f>
        <v>0</v>
      </c>
      <c r="BG208" s="208">
        <f>IF(N208="zákl. přenesená",J208,0)</f>
        <v>0</v>
      </c>
      <c r="BH208" s="208">
        <f>IF(N208="sníž. přenesená",J208,0)</f>
        <v>0</v>
      </c>
      <c r="BI208" s="208">
        <f>IF(N208="nulová",J208,0)</f>
        <v>0</v>
      </c>
      <c r="BJ208" s="15" t="s">
        <v>120</v>
      </c>
      <c r="BK208" s="208">
        <f>ROUND(I208*H208,2)</f>
        <v>0</v>
      </c>
      <c r="BL208" s="15" t="s">
        <v>223</v>
      </c>
      <c r="BM208" s="207" t="s">
        <v>326</v>
      </c>
    </row>
    <row r="209" spans="1:65" s="2" customFormat="1" ht="19.5">
      <c r="A209" s="32"/>
      <c r="B209" s="33"/>
      <c r="C209" s="34"/>
      <c r="D209" s="211" t="s">
        <v>170</v>
      </c>
      <c r="E209" s="34"/>
      <c r="F209" s="221" t="s">
        <v>310</v>
      </c>
      <c r="G209" s="34"/>
      <c r="H209" s="34"/>
      <c r="I209" s="162"/>
      <c r="J209" s="34"/>
      <c r="K209" s="34"/>
      <c r="L209" s="37"/>
      <c r="M209" s="222"/>
      <c r="N209" s="223"/>
      <c r="O209" s="69"/>
      <c r="P209" s="69"/>
      <c r="Q209" s="69"/>
      <c r="R209" s="69"/>
      <c r="S209" s="69"/>
      <c r="T209" s="70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T209" s="15" t="s">
        <v>170</v>
      </c>
      <c r="AU209" s="15" t="s">
        <v>120</v>
      </c>
    </row>
    <row r="210" spans="1:65" s="2" customFormat="1" ht="24.2" customHeight="1">
      <c r="A210" s="32"/>
      <c r="B210" s="33"/>
      <c r="C210" s="195" t="s">
        <v>327</v>
      </c>
      <c r="D210" s="195" t="s">
        <v>146</v>
      </c>
      <c r="E210" s="196" t="s">
        <v>328</v>
      </c>
      <c r="F210" s="197" t="s">
        <v>329</v>
      </c>
      <c r="G210" s="198" t="s">
        <v>206</v>
      </c>
      <c r="H210" s="199">
        <v>1</v>
      </c>
      <c r="I210" s="200"/>
      <c r="J210" s="201">
        <f>ROUND(I210*H210,2)</f>
        <v>0</v>
      </c>
      <c r="K210" s="202"/>
      <c r="L210" s="37"/>
      <c r="M210" s="203" t="s">
        <v>1</v>
      </c>
      <c r="N210" s="204" t="s">
        <v>42</v>
      </c>
      <c r="O210" s="69"/>
      <c r="P210" s="205">
        <f>O210*H210</f>
        <v>0</v>
      </c>
      <c r="Q210" s="205">
        <v>1.6000000000000001E-4</v>
      </c>
      <c r="R210" s="205">
        <f>Q210*H210</f>
        <v>1.6000000000000001E-4</v>
      </c>
      <c r="S210" s="205">
        <v>0</v>
      </c>
      <c r="T210" s="206">
        <f>S210*H210</f>
        <v>0</v>
      </c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R210" s="207" t="s">
        <v>223</v>
      </c>
      <c r="AT210" s="207" t="s">
        <v>146</v>
      </c>
      <c r="AU210" s="207" t="s">
        <v>120</v>
      </c>
      <c r="AY210" s="15" t="s">
        <v>143</v>
      </c>
      <c r="BE210" s="208">
        <f>IF(N210="základní",J210,0)</f>
        <v>0</v>
      </c>
      <c r="BF210" s="208">
        <f>IF(N210="snížená",J210,0)</f>
        <v>0</v>
      </c>
      <c r="BG210" s="208">
        <f>IF(N210="zákl. přenesená",J210,0)</f>
        <v>0</v>
      </c>
      <c r="BH210" s="208">
        <f>IF(N210="sníž. přenesená",J210,0)</f>
        <v>0</v>
      </c>
      <c r="BI210" s="208">
        <f>IF(N210="nulová",J210,0)</f>
        <v>0</v>
      </c>
      <c r="BJ210" s="15" t="s">
        <v>120</v>
      </c>
      <c r="BK210" s="208">
        <f>ROUND(I210*H210,2)</f>
        <v>0</v>
      </c>
      <c r="BL210" s="15" t="s">
        <v>223</v>
      </c>
      <c r="BM210" s="207" t="s">
        <v>330</v>
      </c>
    </row>
    <row r="211" spans="1:65" s="2" customFormat="1" ht="19.5">
      <c r="A211" s="32"/>
      <c r="B211" s="33"/>
      <c r="C211" s="34"/>
      <c r="D211" s="211" t="s">
        <v>170</v>
      </c>
      <c r="E211" s="34"/>
      <c r="F211" s="221" t="s">
        <v>310</v>
      </c>
      <c r="G211" s="34"/>
      <c r="H211" s="34"/>
      <c r="I211" s="162"/>
      <c r="J211" s="34"/>
      <c r="K211" s="34"/>
      <c r="L211" s="37"/>
      <c r="M211" s="222"/>
      <c r="N211" s="223"/>
      <c r="O211" s="69"/>
      <c r="P211" s="69"/>
      <c r="Q211" s="69"/>
      <c r="R211" s="69"/>
      <c r="S211" s="69"/>
      <c r="T211" s="70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T211" s="15" t="s">
        <v>170</v>
      </c>
      <c r="AU211" s="15" t="s">
        <v>120</v>
      </c>
    </row>
    <row r="212" spans="1:65" s="2" customFormat="1" ht="37.9" customHeight="1">
      <c r="A212" s="32"/>
      <c r="B212" s="33"/>
      <c r="C212" s="195" t="s">
        <v>331</v>
      </c>
      <c r="D212" s="195" t="s">
        <v>146</v>
      </c>
      <c r="E212" s="196" t="s">
        <v>332</v>
      </c>
      <c r="F212" s="197" t="s">
        <v>333</v>
      </c>
      <c r="G212" s="198" t="s">
        <v>206</v>
      </c>
      <c r="H212" s="199">
        <v>1</v>
      </c>
      <c r="I212" s="200"/>
      <c r="J212" s="201">
        <f>ROUND(I212*H212,2)</f>
        <v>0</v>
      </c>
      <c r="K212" s="202"/>
      <c r="L212" s="37"/>
      <c r="M212" s="203" t="s">
        <v>1</v>
      </c>
      <c r="N212" s="204" t="s">
        <v>42</v>
      </c>
      <c r="O212" s="69"/>
      <c r="P212" s="205">
        <f>O212*H212</f>
        <v>0</v>
      </c>
      <c r="Q212" s="205">
        <v>1.6000000000000001E-4</v>
      </c>
      <c r="R212" s="205">
        <f>Q212*H212</f>
        <v>1.6000000000000001E-4</v>
      </c>
      <c r="S212" s="205">
        <v>0</v>
      </c>
      <c r="T212" s="206">
        <f>S212*H212</f>
        <v>0</v>
      </c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R212" s="207" t="s">
        <v>223</v>
      </c>
      <c r="AT212" s="207" t="s">
        <v>146</v>
      </c>
      <c r="AU212" s="207" t="s">
        <v>120</v>
      </c>
      <c r="AY212" s="15" t="s">
        <v>143</v>
      </c>
      <c r="BE212" s="208">
        <f>IF(N212="základní",J212,0)</f>
        <v>0</v>
      </c>
      <c r="BF212" s="208">
        <f>IF(N212="snížená",J212,0)</f>
        <v>0</v>
      </c>
      <c r="BG212" s="208">
        <f>IF(N212="zákl. přenesená",J212,0)</f>
        <v>0</v>
      </c>
      <c r="BH212" s="208">
        <f>IF(N212="sníž. přenesená",J212,0)</f>
        <v>0</v>
      </c>
      <c r="BI212" s="208">
        <f>IF(N212="nulová",J212,0)</f>
        <v>0</v>
      </c>
      <c r="BJ212" s="15" t="s">
        <v>120</v>
      </c>
      <c r="BK212" s="208">
        <f>ROUND(I212*H212,2)</f>
        <v>0</v>
      </c>
      <c r="BL212" s="15" t="s">
        <v>223</v>
      </c>
      <c r="BM212" s="207" t="s">
        <v>334</v>
      </c>
    </row>
    <row r="213" spans="1:65" s="12" customFormat="1" ht="22.9" customHeight="1">
      <c r="B213" s="179"/>
      <c r="C213" s="180"/>
      <c r="D213" s="181" t="s">
        <v>75</v>
      </c>
      <c r="E213" s="193" t="s">
        <v>335</v>
      </c>
      <c r="F213" s="193" t="s">
        <v>336</v>
      </c>
      <c r="G213" s="180"/>
      <c r="H213" s="180"/>
      <c r="I213" s="183"/>
      <c r="J213" s="194">
        <f>BK213</f>
        <v>0</v>
      </c>
      <c r="K213" s="180"/>
      <c r="L213" s="185"/>
      <c r="M213" s="186"/>
      <c r="N213" s="187"/>
      <c r="O213" s="187"/>
      <c r="P213" s="188">
        <f>SUM(P214:P217)</f>
        <v>0</v>
      </c>
      <c r="Q213" s="187"/>
      <c r="R213" s="188">
        <f>SUM(R214:R217)</f>
        <v>0</v>
      </c>
      <c r="S213" s="187"/>
      <c r="T213" s="189">
        <f>SUM(T214:T217)</f>
        <v>0</v>
      </c>
      <c r="AR213" s="190" t="s">
        <v>120</v>
      </c>
      <c r="AT213" s="191" t="s">
        <v>75</v>
      </c>
      <c r="AU213" s="191" t="s">
        <v>84</v>
      </c>
      <c r="AY213" s="190" t="s">
        <v>143</v>
      </c>
      <c r="BK213" s="192">
        <f>SUM(BK214:BK217)</f>
        <v>0</v>
      </c>
    </row>
    <row r="214" spans="1:65" s="2" customFormat="1" ht="16.5" customHeight="1">
      <c r="A214" s="32"/>
      <c r="B214" s="33"/>
      <c r="C214" s="195" t="s">
        <v>337</v>
      </c>
      <c r="D214" s="195" t="s">
        <v>146</v>
      </c>
      <c r="E214" s="196" t="s">
        <v>338</v>
      </c>
      <c r="F214" s="197" t="s">
        <v>339</v>
      </c>
      <c r="G214" s="198" t="s">
        <v>206</v>
      </c>
      <c r="H214" s="199">
        <v>1</v>
      </c>
      <c r="I214" s="200"/>
      <c r="J214" s="201">
        <f>ROUND(I214*H214,2)</f>
        <v>0</v>
      </c>
      <c r="K214" s="202"/>
      <c r="L214" s="37"/>
      <c r="M214" s="203" t="s">
        <v>1</v>
      </c>
      <c r="N214" s="204" t="s">
        <v>42</v>
      </c>
      <c r="O214" s="69"/>
      <c r="P214" s="205">
        <f>O214*H214</f>
        <v>0</v>
      </c>
      <c r="Q214" s="205">
        <v>0</v>
      </c>
      <c r="R214" s="205">
        <f>Q214*H214</f>
        <v>0</v>
      </c>
      <c r="S214" s="205">
        <v>0</v>
      </c>
      <c r="T214" s="206">
        <f>S214*H214</f>
        <v>0</v>
      </c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R214" s="207" t="s">
        <v>223</v>
      </c>
      <c r="AT214" s="207" t="s">
        <v>146</v>
      </c>
      <c r="AU214" s="207" t="s">
        <v>120</v>
      </c>
      <c r="AY214" s="15" t="s">
        <v>143</v>
      </c>
      <c r="BE214" s="208">
        <f>IF(N214="základní",J214,0)</f>
        <v>0</v>
      </c>
      <c r="BF214" s="208">
        <f>IF(N214="snížená",J214,0)</f>
        <v>0</v>
      </c>
      <c r="BG214" s="208">
        <f>IF(N214="zákl. přenesená",J214,0)</f>
        <v>0</v>
      </c>
      <c r="BH214" s="208">
        <f>IF(N214="sníž. přenesená",J214,0)</f>
        <v>0</v>
      </c>
      <c r="BI214" s="208">
        <f>IF(N214="nulová",J214,0)</f>
        <v>0</v>
      </c>
      <c r="BJ214" s="15" t="s">
        <v>120</v>
      </c>
      <c r="BK214" s="208">
        <f>ROUND(I214*H214,2)</f>
        <v>0</v>
      </c>
      <c r="BL214" s="15" t="s">
        <v>223</v>
      </c>
      <c r="BM214" s="207" t="s">
        <v>340</v>
      </c>
    </row>
    <row r="215" spans="1:65" s="2" customFormat="1" ht="16.5" customHeight="1">
      <c r="A215" s="32"/>
      <c r="B215" s="33"/>
      <c r="C215" s="195" t="s">
        <v>341</v>
      </c>
      <c r="D215" s="195" t="s">
        <v>146</v>
      </c>
      <c r="E215" s="196" t="s">
        <v>342</v>
      </c>
      <c r="F215" s="197" t="s">
        <v>343</v>
      </c>
      <c r="G215" s="198" t="s">
        <v>253</v>
      </c>
      <c r="H215" s="199">
        <v>1</v>
      </c>
      <c r="I215" s="200"/>
      <c r="J215" s="201">
        <f>ROUND(I215*H215,2)</f>
        <v>0</v>
      </c>
      <c r="K215" s="202"/>
      <c r="L215" s="37"/>
      <c r="M215" s="203" t="s">
        <v>1</v>
      </c>
      <c r="N215" s="204" t="s">
        <v>42</v>
      </c>
      <c r="O215" s="69"/>
      <c r="P215" s="205">
        <f>O215*H215</f>
        <v>0</v>
      </c>
      <c r="Q215" s="205">
        <v>0</v>
      </c>
      <c r="R215" s="205">
        <f>Q215*H215</f>
        <v>0</v>
      </c>
      <c r="S215" s="205">
        <v>0</v>
      </c>
      <c r="T215" s="206">
        <f>S215*H215</f>
        <v>0</v>
      </c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R215" s="207" t="s">
        <v>223</v>
      </c>
      <c r="AT215" s="207" t="s">
        <v>146</v>
      </c>
      <c r="AU215" s="207" t="s">
        <v>120</v>
      </c>
      <c r="AY215" s="15" t="s">
        <v>143</v>
      </c>
      <c r="BE215" s="208">
        <f>IF(N215="základní",J215,0)</f>
        <v>0</v>
      </c>
      <c r="BF215" s="208">
        <f>IF(N215="snížená",J215,0)</f>
        <v>0</v>
      </c>
      <c r="BG215" s="208">
        <f>IF(N215="zákl. přenesená",J215,0)</f>
        <v>0</v>
      </c>
      <c r="BH215" s="208">
        <f>IF(N215="sníž. přenesená",J215,0)</f>
        <v>0</v>
      </c>
      <c r="BI215" s="208">
        <f>IF(N215="nulová",J215,0)</f>
        <v>0</v>
      </c>
      <c r="BJ215" s="15" t="s">
        <v>120</v>
      </c>
      <c r="BK215" s="208">
        <f>ROUND(I215*H215,2)</f>
        <v>0</v>
      </c>
      <c r="BL215" s="15" t="s">
        <v>223</v>
      </c>
      <c r="BM215" s="207" t="s">
        <v>344</v>
      </c>
    </row>
    <row r="216" spans="1:65" s="2" customFormat="1" ht="16.5" customHeight="1">
      <c r="A216" s="32"/>
      <c r="B216" s="33"/>
      <c r="C216" s="195" t="s">
        <v>345</v>
      </c>
      <c r="D216" s="195" t="s">
        <v>146</v>
      </c>
      <c r="E216" s="196" t="s">
        <v>346</v>
      </c>
      <c r="F216" s="197" t="s">
        <v>347</v>
      </c>
      <c r="G216" s="198" t="s">
        <v>253</v>
      </c>
      <c r="H216" s="199">
        <v>1</v>
      </c>
      <c r="I216" s="200"/>
      <c r="J216" s="201">
        <f>ROUND(I216*H216,2)</f>
        <v>0</v>
      </c>
      <c r="K216" s="202"/>
      <c r="L216" s="37"/>
      <c r="M216" s="203" t="s">
        <v>1</v>
      </c>
      <c r="N216" s="204" t="s">
        <v>42</v>
      </c>
      <c r="O216" s="69"/>
      <c r="P216" s="205">
        <f>O216*H216</f>
        <v>0</v>
      </c>
      <c r="Q216" s="205">
        <v>0</v>
      </c>
      <c r="R216" s="205">
        <f>Q216*H216</f>
        <v>0</v>
      </c>
      <c r="S216" s="205">
        <v>0</v>
      </c>
      <c r="T216" s="206">
        <f>S216*H216</f>
        <v>0</v>
      </c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R216" s="207" t="s">
        <v>223</v>
      </c>
      <c r="AT216" s="207" t="s">
        <v>146</v>
      </c>
      <c r="AU216" s="207" t="s">
        <v>120</v>
      </c>
      <c r="AY216" s="15" t="s">
        <v>143</v>
      </c>
      <c r="BE216" s="208">
        <f>IF(N216="základní",J216,0)</f>
        <v>0</v>
      </c>
      <c r="BF216" s="208">
        <f>IF(N216="snížená",J216,0)</f>
        <v>0</v>
      </c>
      <c r="BG216" s="208">
        <f>IF(N216="zákl. přenesená",J216,0)</f>
        <v>0</v>
      </c>
      <c r="BH216" s="208">
        <f>IF(N216="sníž. přenesená",J216,0)</f>
        <v>0</v>
      </c>
      <c r="BI216" s="208">
        <f>IF(N216="nulová",J216,0)</f>
        <v>0</v>
      </c>
      <c r="BJ216" s="15" t="s">
        <v>120</v>
      </c>
      <c r="BK216" s="208">
        <f>ROUND(I216*H216,2)</f>
        <v>0</v>
      </c>
      <c r="BL216" s="15" t="s">
        <v>223</v>
      </c>
      <c r="BM216" s="207" t="s">
        <v>348</v>
      </c>
    </row>
    <row r="217" spans="1:65" s="2" customFormat="1" ht="16.5" customHeight="1">
      <c r="A217" s="32"/>
      <c r="B217" s="33"/>
      <c r="C217" s="195" t="s">
        <v>349</v>
      </c>
      <c r="D217" s="195" t="s">
        <v>146</v>
      </c>
      <c r="E217" s="196" t="s">
        <v>350</v>
      </c>
      <c r="F217" s="197" t="s">
        <v>351</v>
      </c>
      <c r="G217" s="198" t="s">
        <v>253</v>
      </c>
      <c r="H217" s="199">
        <v>1</v>
      </c>
      <c r="I217" s="200"/>
      <c r="J217" s="201">
        <f>ROUND(I217*H217,2)</f>
        <v>0</v>
      </c>
      <c r="K217" s="202"/>
      <c r="L217" s="37"/>
      <c r="M217" s="203" t="s">
        <v>1</v>
      </c>
      <c r="N217" s="204" t="s">
        <v>42</v>
      </c>
      <c r="O217" s="69"/>
      <c r="P217" s="205">
        <f>O217*H217</f>
        <v>0</v>
      </c>
      <c r="Q217" s="205">
        <v>0</v>
      </c>
      <c r="R217" s="205">
        <f>Q217*H217</f>
        <v>0</v>
      </c>
      <c r="S217" s="205">
        <v>0</v>
      </c>
      <c r="T217" s="206">
        <f>S217*H217</f>
        <v>0</v>
      </c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R217" s="207" t="s">
        <v>223</v>
      </c>
      <c r="AT217" s="207" t="s">
        <v>146</v>
      </c>
      <c r="AU217" s="207" t="s">
        <v>120</v>
      </c>
      <c r="AY217" s="15" t="s">
        <v>143</v>
      </c>
      <c r="BE217" s="208">
        <f>IF(N217="základní",J217,0)</f>
        <v>0</v>
      </c>
      <c r="BF217" s="208">
        <f>IF(N217="snížená",J217,0)</f>
        <v>0</v>
      </c>
      <c r="BG217" s="208">
        <f>IF(N217="zákl. přenesená",J217,0)</f>
        <v>0</v>
      </c>
      <c r="BH217" s="208">
        <f>IF(N217="sníž. přenesená",J217,0)</f>
        <v>0</v>
      </c>
      <c r="BI217" s="208">
        <f>IF(N217="nulová",J217,0)</f>
        <v>0</v>
      </c>
      <c r="BJ217" s="15" t="s">
        <v>120</v>
      </c>
      <c r="BK217" s="208">
        <f>ROUND(I217*H217,2)</f>
        <v>0</v>
      </c>
      <c r="BL217" s="15" t="s">
        <v>223</v>
      </c>
      <c r="BM217" s="207" t="s">
        <v>352</v>
      </c>
    </row>
    <row r="218" spans="1:65" s="12" customFormat="1" ht="22.9" customHeight="1">
      <c r="B218" s="179"/>
      <c r="C218" s="180"/>
      <c r="D218" s="181" t="s">
        <v>75</v>
      </c>
      <c r="E218" s="193" t="s">
        <v>353</v>
      </c>
      <c r="F218" s="193" t="s">
        <v>354</v>
      </c>
      <c r="G218" s="180"/>
      <c r="H218" s="180"/>
      <c r="I218" s="183"/>
      <c r="J218" s="194">
        <f>BK218</f>
        <v>0</v>
      </c>
      <c r="K218" s="180"/>
      <c r="L218" s="185"/>
      <c r="M218" s="186"/>
      <c r="N218" s="187"/>
      <c r="O218" s="187"/>
      <c r="P218" s="188">
        <f>SUM(P219:P222)</f>
        <v>0</v>
      </c>
      <c r="Q218" s="187"/>
      <c r="R218" s="188">
        <f>SUM(R219:R222)</f>
        <v>0</v>
      </c>
      <c r="S218" s="187"/>
      <c r="T218" s="189">
        <f>SUM(T219:T222)</f>
        <v>0.31679999999999997</v>
      </c>
      <c r="AR218" s="190" t="s">
        <v>120</v>
      </c>
      <c r="AT218" s="191" t="s">
        <v>75</v>
      </c>
      <c r="AU218" s="191" t="s">
        <v>84</v>
      </c>
      <c r="AY218" s="190" t="s">
        <v>143</v>
      </c>
      <c r="BK218" s="192">
        <f>SUM(BK219:BK222)</f>
        <v>0</v>
      </c>
    </row>
    <row r="219" spans="1:65" s="2" customFormat="1" ht="24.2" customHeight="1">
      <c r="A219" s="32"/>
      <c r="B219" s="33"/>
      <c r="C219" s="195" t="s">
        <v>355</v>
      </c>
      <c r="D219" s="195" t="s">
        <v>146</v>
      </c>
      <c r="E219" s="196" t="s">
        <v>356</v>
      </c>
      <c r="F219" s="197" t="s">
        <v>357</v>
      </c>
      <c r="G219" s="198" t="s">
        <v>206</v>
      </c>
      <c r="H219" s="199">
        <v>4</v>
      </c>
      <c r="I219" s="200"/>
      <c r="J219" s="201">
        <f>ROUND(I219*H219,2)</f>
        <v>0</v>
      </c>
      <c r="K219" s="202"/>
      <c r="L219" s="37"/>
      <c r="M219" s="203" t="s">
        <v>1</v>
      </c>
      <c r="N219" s="204" t="s">
        <v>42</v>
      </c>
      <c r="O219" s="69"/>
      <c r="P219" s="205">
        <f>O219*H219</f>
        <v>0</v>
      </c>
      <c r="Q219" s="205">
        <v>0</v>
      </c>
      <c r="R219" s="205">
        <f>Q219*H219</f>
        <v>0</v>
      </c>
      <c r="S219" s="205">
        <v>2.4E-2</v>
      </c>
      <c r="T219" s="206">
        <f>S219*H219</f>
        <v>9.6000000000000002E-2</v>
      </c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R219" s="207" t="s">
        <v>223</v>
      </c>
      <c r="AT219" s="207" t="s">
        <v>146</v>
      </c>
      <c r="AU219" s="207" t="s">
        <v>120</v>
      </c>
      <c r="AY219" s="15" t="s">
        <v>143</v>
      </c>
      <c r="BE219" s="208">
        <f>IF(N219="základní",J219,0)</f>
        <v>0</v>
      </c>
      <c r="BF219" s="208">
        <f>IF(N219="snížená",J219,0)</f>
        <v>0</v>
      </c>
      <c r="BG219" s="208">
        <f>IF(N219="zákl. přenesená",J219,0)</f>
        <v>0</v>
      </c>
      <c r="BH219" s="208">
        <f>IF(N219="sníž. přenesená",J219,0)</f>
        <v>0</v>
      </c>
      <c r="BI219" s="208">
        <f>IF(N219="nulová",J219,0)</f>
        <v>0</v>
      </c>
      <c r="BJ219" s="15" t="s">
        <v>120</v>
      </c>
      <c r="BK219" s="208">
        <f>ROUND(I219*H219,2)</f>
        <v>0</v>
      </c>
      <c r="BL219" s="15" t="s">
        <v>223</v>
      </c>
      <c r="BM219" s="207" t="s">
        <v>358</v>
      </c>
    </row>
    <row r="220" spans="1:65" s="2" customFormat="1" ht="24.2" customHeight="1">
      <c r="A220" s="32"/>
      <c r="B220" s="33"/>
      <c r="C220" s="195" t="s">
        <v>359</v>
      </c>
      <c r="D220" s="195" t="s">
        <v>146</v>
      </c>
      <c r="E220" s="196" t="s">
        <v>360</v>
      </c>
      <c r="F220" s="197" t="s">
        <v>361</v>
      </c>
      <c r="G220" s="198" t="s">
        <v>206</v>
      </c>
      <c r="H220" s="199">
        <v>2</v>
      </c>
      <c r="I220" s="200"/>
      <c r="J220" s="201">
        <f>ROUND(I220*H220,2)</f>
        <v>0</v>
      </c>
      <c r="K220" s="202"/>
      <c r="L220" s="37"/>
      <c r="M220" s="203" t="s">
        <v>1</v>
      </c>
      <c r="N220" s="204" t="s">
        <v>42</v>
      </c>
      <c r="O220" s="69"/>
      <c r="P220" s="205">
        <f>O220*H220</f>
        <v>0</v>
      </c>
      <c r="Q220" s="205">
        <v>0</v>
      </c>
      <c r="R220" s="205">
        <f>Q220*H220</f>
        <v>0</v>
      </c>
      <c r="S220" s="205">
        <v>0.11039999999999998</v>
      </c>
      <c r="T220" s="206">
        <f>S220*H220</f>
        <v>0.22079999999999997</v>
      </c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R220" s="207" t="s">
        <v>223</v>
      </c>
      <c r="AT220" s="207" t="s">
        <v>146</v>
      </c>
      <c r="AU220" s="207" t="s">
        <v>120</v>
      </c>
      <c r="AY220" s="15" t="s">
        <v>143</v>
      </c>
      <c r="BE220" s="208">
        <f>IF(N220="základní",J220,0)</f>
        <v>0</v>
      </c>
      <c r="BF220" s="208">
        <f>IF(N220="snížená",J220,0)</f>
        <v>0</v>
      </c>
      <c r="BG220" s="208">
        <f>IF(N220="zákl. přenesená",J220,0)</f>
        <v>0</v>
      </c>
      <c r="BH220" s="208">
        <f>IF(N220="sníž. přenesená",J220,0)</f>
        <v>0</v>
      </c>
      <c r="BI220" s="208">
        <f>IF(N220="nulová",J220,0)</f>
        <v>0</v>
      </c>
      <c r="BJ220" s="15" t="s">
        <v>120</v>
      </c>
      <c r="BK220" s="208">
        <f>ROUND(I220*H220,2)</f>
        <v>0</v>
      </c>
      <c r="BL220" s="15" t="s">
        <v>223</v>
      </c>
      <c r="BM220" s="207" t="s">
        <v>362</v>
      </c>
    </row>
    <row r="221" spans="1:65" s="2" customFormat="1" ht="24.2" customHeight="1">
      <c r="A221" s="32"/>
      <c r="B221" s="33"/>
      <c r="C221" s="195" t="s">
        <v>363</v>
      </c>
      <c r="D221" s="195" t="s">
        <v>146</v>
      </c>
      <c r="E221" s="196" t="s">
        <v>364</v>
      </c>
      <c r="F221" s="197" t="s">
        <v>365</v>
      </c>
      <c r="G221" s="198" t="s">
        <v>249</v>
      </c>
      <c r="H221" s="224"/>
      <c r="I221" s="200"/>
      <c r="J221" s="201">
        <f>ROUND(I221*H221,2)</f>
        <v>0</v>
      </c>
      <c r="K221" s="202"/>
      <c r="L221" s="37"/>
      <c r="M221" s="203" t="s">
        <v>1</v>
      </c>
      <c r="N221" s="204" t="s">
        <v>42</v>
      </c>
      <c r="O221" s="69"/>
      <c r="P221" s="205">
        <f>O221*H221</f>
        <v>0</v>
      </c>
      <c r="Q221" s="205">
        <v>0</v>
      </c>
      <c r="R221" s="205">
        <f>Q221*H221</f>
        <v>0</v>
      </c>
      <c r="S221" s="205">
        <v>0</v>
      </c>
      <c r="T221" s="206">
        <f>S221*H221</f>
        <v>0</v>
      </c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R221" s="207" t="s">
        <v>223</v>
      </c>
      <c r="AT221" s="207" t="s">
        <v>146</v>
      </c>
      <c r="AU221" s="207" t="s">
        <v>120</v>
      </c>
      <c r="AY221" s="15" t="s">
        <v>143</v>
      </c>
      <c r="BE221" s="208">
        <f>IF(N221="základní",J221,0)</f>
        <v>0</v>
      </c>
      <c r="BF221" s="208">
        <f>IF(N221="snížená",J221,0)</f>
        <v>0</v>
      </c>
      <c r="BG221" s="208">
        <f>IF(N221="zákl. přenesená",J221,0)</f>
        <v>0</v>
      </c>
      <c r="BH221" s="208">
        <f>IF(N221="sníž. přenesená",J221,0)</f>
        <v>0</v>
      </c>
      <c r="BI221" s="208">
        <f>IF(N221="nulová",J221,0)</f>
        <v>0</v>
      </c>
      <c r="BJ221" s="15" t="s">
        <v>120</v>
      </c>
      <c r="BK221" s="208">
        <f>ROUND(I221*H221,2)</f>
        <v>0</v>
      </c>
      <c r="BL221" s="15" t="s">
        <v>223</v>
      </c>
      <c r="BM221" s="207" t="s">
        <v>366</v>
      </c>
    </row>
    <row r="222" spans="1:65" s="2" customFormat="1" ht="16.5" customHeight="1">
      <c r="A222" s="32"/>
      <c r="B222" s="33"/>
      <c r="C222" s="195" t="s">
        <v>367</v>
      </c>
      <c r="D222" s="195" t="s">
        <v>146</v>
      </c>
      <c r="E222" s="196" t="s">
        <v>368</v>
      </c>
      <c r="F222" s="197" t="s">
        <v>369</v>
      </c>
      <c r="G222" s="198" t="s">
        <v>206</v>
      </c>
      <c r="H222" s="199">
        <v>1</v>
      </c>
      <c r="I222" s="200"/>
      <c r="J222" s="201">
        <f>ROUND(I222*H222,2)</f>
        <v>0</v>
      </c>
      <c r="K222" s="202"/>
      <c r="L222" s="37"/>
      <c r="M222" s="203" t="s">
        <v>1</v>
      </c>
      <c r="N222" s="204" t="s">
        <v>42</v>
      </c>
      <c r="O222" s="69"/>
      <c r="P222" s="205">
        <f>O222*H222</f>
        <v>0</v>
      </c>
      <c r="Q222" s="205">
        <v>0</v>
      </c>
      <c r="R222" s="205">
        <f>Q222*H222</f>
        <v>0</v>
      </c>
      <c r="S222" s="205">
        <v>0</v>
      </c>
      <c r="T222" s="206">
        <f>S222*H222</f>
        <v>0</v>
      </c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R222" s="207" t="s">
        <v>223</v>
      </c>
      <c r="AT222" s="207" t="s">
        <v>146</v>
      </c>
      <c r="AU222" s="207" t="s">
        <v>120</v>
      </c>
      <c r="AY222" s="15" t="s">
        <v>143</v>
      </c>
      <c r="BE222" s="208">
        <f>IF(N222="základní",J222,0)</f>
        <v>0</v>
      </c>
      <c r="BF222" s="208">
        <f>IF(N222="snížená",J222,0)</f>
        <v>0</v>
      </c>
      <c r="BG222" s="208">
        <f>IF(N222="zákl. přenesená",J222,0)</f>
        <v>0</v>
      </c>
      <c r="BH222" s="208">
        <f>IF(N222="sníž. přenesená",J222,0)</f>
        <v>0</v>
      </c>
      <c r="BI222" s="208">
        <f>IF(N222="nulová",J222,0)</f>
        <v>0</v>
      </c>
      <c r="BJ222" s="15" t="s">
        <v>120</v>
      </c>
      <c r="BK222" s="208">
        <f>ROUND(I222*H222,2)</f>
        <v>0</v>
      </c>
      <c r="BL222" s="15" t="s">
        <v>223</v>
      </c>
      <c r="BM222" s="207" t="s">
        <v>370</v>
      </c>
    </row>
    <row r="223" spans="1:65" s="12" customFormat="1" ht="22.9" customHeight="1">
      <c r="B223" s="179"/>
      <c r="C223" s="180"/>
      <c r="D223" s="181" t="s">
        <v>75</v>
      </c>
      <c r="E223" s="193" t="s">
        <v>371</v>
      </c>
      <c r="F223" s="193" t="s">
        <v>372</v>
      </c>
      <c r="G223" s="180"/>
      <c r="H223" s="180"/>
      <c r="I223" s="183"/>
      <c r="J223" s="194">
        <f>BK223</f>
        <v>0</v>
      </c>
      <c r="K223" s="180"/>
      <c r="L223" s="185"/>
      <c r="M223" s="186"/>
      <c r="N223" s="187"/>
      <c r="O223" s="187"/>
      <c r="P223" s="188">
        <f>P224</f>
        <v>0</v>
      </c>
      <c r="Q223" s="187"/>
      <c r="R223" s="188">
        <f>R224</f>
        <v>0</v>
      </c>
      <c r="S223" s="187"/>
      <c r="T223" s="189">
        <f>T224</f>
        <v>0</v>
      </c>
      <c r="AR223" s="190" t="s">
        <v>120</v>
      </c>
      <c r="AT223" s="191" t="s">
        <v>75</v>
      </c>
      <c r="AU223" s="191" t="s">
        <v>84</v>
      </c>
      <c r="AY223" s="190" t="s">
        <v>143</v>
      </c>
      <c r="BK223" s="192">
        <f>BK224</f>
        <v>0</v>
      </c>
    </row>
    <row r="224" spans="1:65" s="2" customFormat="1" ht="21.75" customHeight="1">
      <c r="A224" s="32"/>
      <c r="B224" s="33"/>
      <c r="C224" s="195" t="s">
        <v>373</v>
      </c>
      <c r="D224" s="195" t="s">
        <v>146</v>
      </c>
      <c r="E224" s="196" t="s">
        <v>374</v>
      </c>
      <c r="F224" s="197" t="s">
        <v>375</v>
      </c>
      <c r="G224" s="198" t="s">
        <v>206</v>
      </c>
      <c r="H224" s="199">
        <v>1</v>
      </c>
      <c r="I224" s="200"/>
      <c r="J224" s="201">
        <f>ROUND(I224*H224,2)</f>
        <v>0</v>
      </c>
      <c r="K224" s="202"/>
      <c r="L224" s="37"/>
      <c r="M224" s="203" t="s">
        <v>1</v>
      </c>
      <c r="N224" s="204" t="s">
        <v>42</v>
      </c>
      <c r="O224" s="69"/>
      <c r="P224" s="205">
        <f>O224*H224</f>
        <v>0</v>
      </c>
      <c r="Q224" s="205">
        <v>0</v>
      </c>
      <c r="R224" s="205">
        <f>Q224*H224</f>
        <v>0</v>
      </c>
      <c r="S224" s="205">
        <v>0</v>
      </c>
      <c r="T224" s="206">
        <f>S224*H224</f>
        <v>0</v>
      </c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R224" s="207" t="s">
        <v>223</v>
      </c>
      <c r="AT224" s="207" t="s">
        <v>146</v>
      </c>
      <c r="AU224" s="207" t="s">
        <v>120</v>
      </c>
      <c r="AY224" s="15" t="s">
        <v>143</v>
      </c>
      <c r="BE224" s="208">
        <f>IF(N224="základní",J224,0)</f>
        <v>0</v>
      </c>
      <c r="BF224" s="208">
        <f>IF(N224="snížená",J224,0)</f>
        <v>0</v>
      </c>
      <c r="BG224" s="208">
        <f>IF(N224="zákl. přenesená",J224,0)</f>
        <v>0</v>
      </c>
      <c r="BH224" s="208">
        <f>IF(N224="sníž. přenesená",J224,0)</f>
        <v>0</v>
      </c>
      <c r="BI224" s="208">
        <f>IF(N224="nulová",J224,0)</f>
        <v>0</v>
      </c>
      <c r="BJ224" s="15" t="s">
        <v>120</v>
      </c>
      <c r="BK224" s="208">
        <f>ROUND(I224*H224,2)</f>
        <v>0</v>
      </c>
      <c r="BL224" s="15" t="s">
        <v>223</v>
      </c>
      <c r="BM224" s="207" t="s">
        <v>376</v>
      </c>
    </row>
    <row r="225" spans="1:65" s="12" customFormat="1" ht="22.9" customHeight="1">
      <c r="B225" s="179"/>
      <c r="C225" s="180"/>
      <c r="D225" s="181" t="s">
        <v>75</v>
      </c>
      <c r="E225" s="193" t="s">
        <v>377</v>
      </c>
      <c r="F225" s="193" t="s">
        <v>378</v>
      </c>
      <c r="G225" s="180"/>
      <c r="H225" s="180"/>
      <c r="I225" s="183"/>
      <c r="J225" s="194">
        <f>BK225</f>
        <v>0</v>
      </c>
      <c r="K225" s="180"/>
      <c r="L225" s="185"/>
      <c r="M225" s="186"/>
      <c r="N225" s="187"/>
      <c r="O225" s="187"/>
      <c r="P225" s="188">
        <f>SUM(P226:P239)</f>
        <v>0</v>
      </c>
      <c r="Q225" s="187"/>
      <c r="R225" s="188">
        <f>SUM(R226:R239)</f>
        <v>0.54528795000000008</v>
      </c>
      <c r="S225" s="187"/>
      <c r="T225" s="189">
        <f>SUM(T226:T239)</f>
        <v>0</v>
      </c>
      <c r="AR225" s="190" t="s">
        <v>120</v>
      </c>
      <c r="AT225" s="191" t="s">
        <v>75</v>
      </c>
      <c r="AU225" s="191" t="s">
        <v>84</v>
      </c>
      <c r="AY225" s="190" t="s">
        <v>143</v>
      </c>
      <c r="BK225" s="192">
        <f>SUM(BK226:BK239)</f>
        <v>0</v>
      </c>
    </row>
    <row r="226" spans="1:65" s="2" customFormat="1" ht="16.5" customHeight="1">
      <c r="A226" s="32"/>
      <c r="B226" s="33"/>
      <c r="C226" s="195" t="s">
        <v>379</v>
      </c>
      <c r="D226" s="195" t="s">
        <v>146</v>
      </c>
      <c r="E226" s="196" t="s">
        <v>380</v>
      </c>
      <c r="F226" s="197" t="s">
        <v>381</v>
      </c>
      <c r="G226" s="198" t="s">
        <v>149</v>
      </c>
      <c r="H226" s="199">
        <v>11.577</v>
      </c>
      <c r="I226" s="200"/>
      <c r="J226" s="201">
        <f>ROUND(I226*H226,2)</f>
        <v>0</v>
      </c>
      <c r="K226" s="202"/>
      <c r="L226" s="37"/>
      <c r="M226" s="203" t="s">
        <v>1</v>
      </c>
      <c r="N226" s="204" t="s">
        <v>42</v>
      </c>
      <c r="O226" s="69"/>
      <c r="P226" s="205">
        <f>O226*H226</f>
        <v>0</v>
      </c>
      <c r="Q226" s="205">
        <v>2.9999999999999997E-4</v>
      </c>
      <c r="R226" s="205">
        <f>Q226*H226</f>
        <v>3.4730999999999998E-3</v>
      </c>
      <c r="S226" s="205">
        <v>0</v>
      </c>
      <c r="T226" s="206">
        <f>S226*H226</f>
        <v>0</v>
      </c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R226" s="207" t="s">
        <v>223</v>
      </c>
      <c r="AT226" s="207" t="s">
        <v>146</v>
      </c>
      <c r="AU226" s="207" t="s">
        <v>120</v>
      </c>
      <c r="AY226" s="15" t="s">
        <v>143</v>
      </c>
      <c r="BE226" s="208">
        <f>IF(N226="základní",J226,0)</f>
        <v>0</v>
      </c>
      <c r="BF226" s="208">
        <f>IF(N226="snížená",J226,0)</f>
        <v>0</v>
      </c>
      <c r="BG226" s="208">
        <f>IF(N226="zákl. přenesená",J226,0)</f>
        <v>0</v>
      </c>
      <c r="BH226" s="208">
        <f>IF(N226="sníž. přenesená",J226,0)</f>
        <v>0</v>
      </c>
      <c r="BI226" s="208">
        <f>IF(N226="nulová",J226,0)</f>
        <v>0</v>
      </c>
      <c r="BJ226" s="15" t="s">
        <v>120</v>
      </c>
      <c r="BK226" s="208">
        <f>ROUND(I226*H226,2)</f>
        <v>0</v>
      </c>
      <c r="BL226" s="15" t="s">
        <v>223</v>
      </c>
      <c r="BM226" s="207" t="s">
        <v>382</v>
      </c>
    </row>
    <row r="227" spans="1:65" s="13" customFormat="1">
      <c r="B227" s="209"/>
      <c r="C227" s="210"/>
      <c r="D227" s="211" t="s">
        <v>152</v>
      </c>
      <c r="E227" s="212" t="s">
        <v>1</v>
      </c>
      <c r="F227" s="213" t="s">
        <v>187</v>
      </c>
      <c r="G227" s="210"/>
      <c r="H227" s="214">
        <v>11.577</v>
      </c>
      <c r="I227" s="215"/>
      <c r="J227" s="210"/>
      <c r="K227" s="210"/>
      <c r="L227" s="216"/>
      <c r="M227" s="217"/>
      <c r="N227" s="218"/>
      <c r="O227" s="218"/>
      <c r="P227" s="218"/>
      <c r="Q227" s="218"/>
      <c r="R227" s="218"/>
      <c r="S227" s="218"/>
      <c r="T227" s="219"/>
      <c r="AT227" s="220" t="s">
        <v>152</v>
      </c>
      <c r="AU227" s="220" t="s">
        <v>120</v>
      </c>
      <c r="AV227" s="13" t="s">
        <v>120</v>
      </c>
      <c r="AW227" s="13" t="s">
        <v>32</v>
      </c>
      <c r="AX227" s="13" t="s">
        <v>84</v>
      </c>
      <c r="AY227" s="220" t="s">
        <v>143</v>
      </c>
    </row>
    <row r="228" spans="1:65" s="2" customFormat="1" ht="24.2" customHeight="1">
      <c r="A228" s="32"/>
      <c r="B228" s="33"/>
      <c r="C228" s="195" t="s">
        <v>383</v>
      </c>
      <c r="D228" s="195" t="s">
        <v>146</v>
      </c>
      <c r="E228" s="196" t="s">
        <v>384</v>
      </c>
      <c r="F228" s="197" t="s">
        <v>385</v>
      </c>
      <c r="G228" s="198" t="s">
        <v>149</v>
      </c>
      <c r="H228" s="199">
        <v>11.577</v>
      </c>
      <c r="I228" s="200"/>
      <c r="J228" s="201">
        <f>ROUND(I228*H228,2)</f>
        <v>0</v>
      </c>
      <c r="K228" s="202"/>
      <c r="L228" s="37"/>
      <c r="M228" s="203" t="s">
        <v>1</v>
      </c>
      <c r="N228" s="204" t="s">
        <v>42</v>
      </c>
      <c r="O228" s="69"/>
      <c r="P228" s="205">
        <f>O228*H228</f>
        <v>0</v>
      </c>
      <c r="Q228" s="205">
        <v>7.4999999999999997E-3</v>
      </c>
      <c r="R228" s="205">
        <f>Q228*H228</f>
        <v>8.6827500000000002E-2</v>
      </c>
      <c r="S228" s="205">
        <v>0</v>
      </c>
      <c r="T228" s="206">
        <f>S228*H228</f>
        <v>0</v>
      </c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R228" s="207" t="s">
        <v>223</v>
      </c>
      <c r="AT228" s="207" t="s">
        <v>146</v>
      </c>
      <c r="AU228" s="207" t="s">
        <v>120</v>
      </c>
      <c r="AY228" s="15" t="s">
        <v>143</v>
      </c>
      <c r="BE228" s="208">
        <f>IF(N228="základní",J228,0)</f>
        <v>0</v>
      </c>
      <c r="BF228" s="208">
        <f>IF(N228="snížená",J228,0)</f>
        <v>0</v>
      </c>
      <c r="BG228" s="208">
        <f>IF(N228="zákl. přenesená",J228,0)</f>
        <v>0</v>
      </c>
      <c r="BH228" s="208">
        <f>IF(N228="sníž. přenesená",J228,0)</f>
        <v>0</v>
      </c>
      <c r="BI228" s="208">
        <f>IF(N228="nulová",J228,0)</f>
        <v>0</v>
      </c>
      <c r="BJ228" s="15" t="s">
        <v>120</v>
      </c>
      <c r="BK228" s="208">
        <f>ROUND(I228*H228,2)</f>
        <v>0</v>
      </c>
      <c r="BL228" s="15" t="s">
        <v>223</v>
      </c>
      <c r="BM228" s="207" t="s">
        <v>386</v>
      </c>
    </row>
    <row r="229" spans="1:65" s="13" customFormat="1">
      <c r="B229" s="209"/>
      <c r="C229" s="210"/>
      <c r="D229" s="211" t="s">
        <v>152</v>
      </c>
      <c r="E229" s="212" t="s">
        <v>1</v>
      </c>
      <c r="F229" s="213" t="s">
        <v>187</v>
      </c>
      <c r="G229" s="210"/>
      <c r="H229" s="214">
        <v>11.577</v>
      </c>
      <c r="I229" s="215"/>
      <c r="J229" s="210"/>
      <c r="K229" s="210"/>
      <c r="L229" s="216"/>
      <c r="M229" s="217"/>
      <c r="N229" s="218"/>
      <c r="O229" s="218"/>
      <c r="P229" s="218"/>
      <c r="Q229" s="218"/>
      <c r="R229" s="218"/>
      <c r="S229" s="218"/>
      <c r="T229" s="219"/>
      <c r="AT229" s="220" t="s">
        <v>152</v>
      </c>
      <c r="AU229" s="220" t="s">
        <v>120</v>
      </c>
      <c r="AV229" s="13" t="s">
        <v>120</v>
      </c>
      <c r="AW229" s="13" t="s">
        <v>32</v>
      </c>
      <c r="AX229" s="13" t="s">
        <v>84</v>
      </c>
      <c r="AY229" s="220" t="s">
        <v>143</v>
      </c>
    </row>
    <row r="230" spans="1:65" s="2" customFormat="1" ht="37.9" customHeight="1">
      <c r="A230" s="32"/>
      <c r="B230" s="33"/>
      <c r="C230" s="195" t="s">
        <v>387</v>
      </c>
      <c r="D230" s="195" t="s">
        <v>146</v>
      </c>
      <c r="E230" s="196" t="s">
        <v>388</v>
      </c>
      <c r="F230" s="197" t="s">
        <v>389</v>
      </c>
      <c r="G230" s="198" t="s">
        <v>149</v>
      </c>
      <c r="H230" s="199">
        <v>11.577</v>
      </c>
      <c r="I230" s="200"/>
      <c r="J230" s="201">
        <f>ROUND(I230*H230,2)</f>
        <v>0</v>
      </c>
      <c r="K230" s="202"/>
      <c r="L230" s="37"/>
      <c r="M230" s="203" t="s">
        <v>1</v>
      </c>
      <c r="N230" s="204" t="s">
        <v>42</v>
      </c>
      <c r="O230" s="69"/>
      <c r="P230" s="205">
        <f>O230*H230</f>
        <v>0</v>
      </c>
      <c r="Q230" s="205">
        <v>8.9999999999999993E-3</v>
      </c>
      <c r="R230" s="205">
        <f>Q230*H230</f>
        <v>0.10419299999999999</v>
      </c>
      <c r="S230" s="205">
        <v>0</v>
      </c>
      <c r="T230" s="206">
        <f>S230*H230</f>
        <v>0</v>
      </c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R230" s="207" t="s">
        <v>223</v>
      </c>
      <c r="AT230" s="207" t="s">
        <v>146</v>
      </c>
      <c r="AU230" s="207" t="s">
        <v>120</v>
      </c>
      <c r="AY230" s="15" t="s">
        <v>143</v>
      </c>
      <c r="BE230" s="208">
        <f>IF(N230="základní",J230,0)</f>
        <v>0</v>
      </c>
      <c r="BF230" s="208">
        <f>IF(N230="snížená",J230,0)</f>
        <v>0</v>
      </c>
      <c r="BG230" s="208">
        <f>IF(N230="zákl. přenesená",J230,0)</f>
        <v>0</v>
      </c>
      <c r="BH230" s="208">
        <f>IF(N230="sníž. přenesená",J230,0)</f>
        <v>0</v>
      </c>
      <c r="BI230" s="208">
        <f>IF(N230="nulová",J230,0)</f>
        <v>0</v>
      </c>
      <c r="BJ230" s="15" t="s">
        <v>120</v>
      </c>
      <c r="BK230" s="208">
        <f>ROUND(I230*H230,2)</f>
        <v>0</v>
      </c>
      <c r="BL230" s="15" t="s">
        <v>223</v>
      </c>
      <c r="BM230" s="207" t="s">
        <v>390</v>
      </c>
    </row>
    <row r="231" spans="1:65" s="13" customFormat="1">
      <c r="B231" s="209"/>
      <c r="C231" s="210"/>
      <c r="D231" s="211" t="s">
        <v>152</v>
      </c>
      <c r="E231" s="212" t="s">
        <v>1</v>
      </c>
      <c r="F231" s="213" t="s">
        <v>187</v>
      </c>
      <c r="G231" s="210"/>
      <c r="H231" s="214">
        <v>11.577</v>
      </c>
      <c r="I231" s="215"/>
      <c r="J231" s="210"/>
      <c r="K231" s="210"/>
      <c r="L231" s="216"/>
      <c r="M231" s="217"/>
      <c r="N231" s="218"/>
      <c r="O231" s="218"/>
      <c r="P231" s="218"/>
      <c r="Q231" s="218"/>
      <c r="R231" s="218"/>
      <c r="S231" s="218"/>
      <c r="T231" s="219"/>
      <c r="AT231" s="220" t="s">
        <v>152</v>
      </c>
      <c r="AU231" s="220" t="s">
        <v>120</v>
      </c>
      <c r="AV231" s="13" t="s">
        <v>120</v>
      </c>
      <c r="AW231" s="13" t="s">
        <v>32</v>
      </c>
      <c r="AX231" s="13" t="s">
        <v>84</v>
      </c>
      <c r="AY231" s="220" t="s">
        <v>143</v>
      </c>
    </row>
    <row r="232" spans="1:65" s="2" customFormat="1" ht="37.9" customHeight="1">
      <c r="A232" s="32"/>
      <c r="B232" s="33"/>
      <c r="C232" s="225" t="s">
        <v>391</v>
      </c>
      <c r="D232" s="225" t="s">
        <v>262</v>
      </c>
      <c r="E232" s="226" t="s">
        <v>392</v>
      </c>
      <c r="F232" s="227" t="s">
        <v>393</v>
      </c>
      <c r="G232" s="228" t="s">
        <v>149</v>
      </c>
      <c r="H232" s="229">
        <v>13.314</v>
      </c>
      <c r="I232" s="230"/>
      <c r="J232" s="231">
        <f>ROUND(I232*H232,2)</f>
        <v>0</v>
      </c>
      <c r="K232" s="232"/>
      <c r="L232" s="233"/>
      <c r="M232" s="234" t="s">
        <v>1</v>
      </c>
      <c r="N232" s="235" t="s">
        <v>42</v>
      </c>
      <c r="O232" s="69"/>
      <c r="P232" s="205">
        <f>O232*H232</f>
        <v>0</v>
      </c>
      <c r="Q232" s="205">
        <v>2.5000000000000001E-2</v>
      </c>
      <c r="R232" s="205">
        <f>Q232*H232</f>
        <v>0.33285000000000003</v>
      </c>
      <c r="S232" s="205">
        <v>0</v>
      </c>
      <c r="T232" s="206">
        <f>S232*H232</f>
        <v>0</v>
      </c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R232" s="207" t="s">
        <v>298</v>
      </c>
      <c r="AT232" s="207" t="s">
        <v>262</v>
      </c>
      <c r="AU232" s="207" t="s">
        <v>120</v>
      </c>
      <c r="AY232" s="15" t="s">
        <v>143</v>
      </c>
      <c r="BE232" s="208">
        <f>IF(N232="základní",J232,0)</f>
        <v>0</v>
      </c>
      <c r="BF232" s="208">
        <f>IF(N232="snížená",J232,0)</f>
        <v>0</v>
      </c>
      <c r="BG232" s="208">
        <f>IF(N232="zákl. přenesená",J232,0)</f>
        <v>0</v>
      </c>
      <c r="BH232" s="208">
        <f>IF(N232="sníž. přenesená",J232,0)</f>
        <v>0</v>
      </c>
      <c r="BI232" s="208">
        <f>IF(N232="nulová",J232,0)</f>
        <v>0</v>
      </c>
      <c r="BJ232" s="15" t="s">
        <v>120</v>
      </c>
      <c r="BK232" s="208">
        <f>ROUND(I232*H232,2)</f>
        <v>0</v>
      </c>
      <c r="BL232" s="15" t="s">
        <v>223</v>
      </c>
      <c r="BM232" s="207" t="s">
        <v>394</v>
      </c>
    </row>
    <row r="233" spans="1:65" s="2" customFormat="1" ht="19.5">
      <c r="A233" s="32"/>
      <c r="B233" s="33"/>
      <c r="C233" s="34"/>
      <c r="D233" s="211" t="s">
        <v>170</v>
      </c>
      <c r="E233" s="34"/>
      <c r="F233" s="221" t="s">
        <v>395</v>
      </c>
      <c r="G233" s="34"/>
      <c r="H233" s="34"/>
      <c r="I233" s="162"/>
      <c r="J233" s="34"/>
      <c r="K233" s="34"/>
      <c r="L233" s="37"/>
      <c r="M233" s="222"/>
      <c r="N233" s="223"/>
      <c r="O233" s="69"/>
      <c r="P233" s="69"/>
      <c r="Q233" s="69"/>
      <c r="R233" s="69"/>
      <c r="S233" s="69"/>
      <c r="T233" s="70"/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T233" s="15" t="s">
        <v>170</v>
      </c>
      <c r="AU233" s="15" t="s">
        <v>120</v>
      </c>
    </row>
    <row r="234" spans="1:65" s="13" customFormat="1">
      <c r="B234" s="209"/>
      <c r="C234" s="210"/>
      <c r="D234" s="211" t="s">
        <v>152</v>
      </c>
      <c r="E234" s="210"/>
      <c r="F234" s="213" t="s">
        <v>396</v>
      </c>
      <c r="G234" s="210"/>
      <c r="H234" s="214">
        <v>13.314</v>
      </c>
      <c r="I234" s="215"/>
      <c r="J234" s="210"/>
      <c r="K234" s="210"/>
      <c r="L234" s="216"/>
      <c r="M234" s="217"/>
      <c r="N234" s="218"/>
      <c r="O234" s="218"/>
      <c r="P234" s="218"/>
      <c r="Q234" s="218"/>
      <c r="R234" s="218"/>
      <c r="S234" s="218"/>
      <c r="T234" s="219"/>
      <c r="AT234" s="220" t="s">
        <v>152</v>
      </c>
      <c r="AU234" s="220" t="s">
        <v>120</v>
      </c>
      <c r="AV234" s="13" t="s">
        <v>120</v>
      </c>
      <c r="AW234" s="13" t="s">
        <v>4</v>
      </c>
      <c r="AX234" s="13" t="s">
        <v>84</v>
      </c>
      <c r="AY234" s="220" t="s">
        <v>143</v>
      </c>
    </row>
    <row r="235" spans="1:65" s="2" customFormat="1" ht="24.2" customHeight="1">
      <c r="A235" s="32"/>
      <c r="B235" s="33"/>
      <c r="C235" s="195" t="s">
        <v>397</v>
      </c>
      <c r="D235" s="195" t="s">
        <v>146</v>
      </c>
      <c r="E235" s="196" t="s">
        <v>398</v>
      </c>
      <c r="F235" s="197" t="s">
        <v>399</v>
      </c>
      <c r="G235" s="198" t="s">
        <v>149</v>
      </c>
      <c r="H235" s="199">
        <v>11.577</v>
      </c>
      <c r="I235" s="200"/>
      <c r="J235" s="201">
        <f>ROUND(I235*H235,2)</f>
        <v>0</v>
      </c>
      <c r="K235" s="202"/>
      <c r="L235" s="37"/>
      <c r="M235" s="203" t="s">
        <v>1</v>
      </c>
      <c r="N235" s="204" t="s">
        <v>42</v>
      </c>
      <c r="O235" s="69"/>
      <c r="P235" s="205">
        <f>O235*H235</f>
        <v>0</v>
      </c>
      <c r="Q235" s="205">
        <v>1.5E-3</v>
      </c>
      <c r="R235" s="205">
        <f>Q235*H235</f>
        <v>1.7365499999999999E-2</v>
      </c>
      <c r="S235" s="205">
        <v>0</v>
      </c>
      <c r="T235" s="206">
        <f>S235*H235</f>
        <v>0</v>
      </c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R235" s="207" t="s">
        <v>223</v>
      </c>
      <c r="AT235" s="207" t="s">
        <v>146</v>
      </c>
      <c r="AU235" s="207" t="s">
        <v>120</v>
      </c>
      <c r="AY235" s="15" t="s">
        <v>143</v>
      </c>
      <c r="BE235" s="208">
        <f>IF(N235="základní",J235,0)</f>
        <v>0</v>
      </c>
      <c r="BF235" s="208">
        <f>IF(N235="snížená",J235,0)</f>
        <v>0</v>
      </c>
      <c r="BG235" s="208">
        <f>IF(N235="zákl. přenesená",J235,0)</f>
        <v>0</v>
      </c>
      <c r="BH235" s="208">
        <f>IF(N235="sníž. přenesená",J235,0)</f>
        <v>0</v>
      </c>
      <c r="BI235" s="208">
        <f>IF(N235="nulová",J235,0)</f>
        <v>0</v>
      </c>
      <c r="BJ235" s="15" t="s">
        <v>120</v>
      </c>
      <c r="BK235" s="208">
        <f>ROUND(I235*H235,2)</f>
        <v>0</v>
      </c>
      <c r="BL235" s="15" t="s">
        <v>223</v>
      </c>
      <c r="BM235" s="207" t="s">
        <v>400</v>
      </c>
    </row>
    <row r="236" spans="1:65" s="13" customFormat="1">
      <c r="B236" s="209"/>
      <c r="C236" s="210"/>
      <c r="D236" s="211" t="s">
        <v>152</v>
      </c>
      <c r="E236" s="212" t="s">
        <v>1</v>
      </c>
      <c r="F236" s="213" t="s">
        <v>187</v>
      </c>
      <c r="G236" s="210"/>
      <c r="H236" s="214">
        <v>11.577</v>
      </c>
      <c r="I236" s="215"/>
      <c r="J236" s="210"/>
      <c r="K236" s="210"/>
      <c r="L236" s="216"/>
      <c r="M236" s="217"/>
      <c r="N236" s="218"/>
      <c r="O236" s="218"/>
      <c r="P236" s="218"/>
      <c r="Q236" s="218"/>
      <c r="R236" s="218"/>
      <c r="S236" s="218"/>
      <c r="T236" s="219"/>
      <c r="AT236" s="220" t="s">
        <v>152</v>
      </c>
      <c r="AU236" s="220" t="s">
        <v>120</v>
      </c>
      <c r="AV236" s="13" t="s">
        <v>120</v>
      </c>
      <c r="AW236" s="13" t="s">
        <v>32</v>
      </c>
      <c r="AX236" s="13" t="s">
        <v>84</v>
      </c>
      <c r="AY236" s="220" t="s">
        <v>143</v>
      </c>
    </row>
    <row r="237" spans="1:65" s="2" customFormat="1" ht="24.2" customHeight="1">
      <c r="A237" s="32"/>
      <c r="B237" s="33"/>
      <c r="C237" s="195" t="s">
        <v>401</v>
      </c>
      <c r="D237" s="195" t="s">
        <v>146</v>
      </c>
      <c r="E237" s="196" t="s">
        <v>402</v>
      </c>
      <c r="F237" s="197" t="s">
        <v>403</v>
      </c>
      <c r="G237" s="198" t="s">
        <v>149</v>
      </c>
      <c r="H237" s="199">
        <v>11.577</v>
      </c>
      <c r="I237" s="200"/>
      <c r="J237" s="201">
        <f>ROUND(I237*H237,2)</f>
        <v>0</v>
      </c>
      <c r="K237" s="202"/>
      <c r="L237" s="37"/>
      <c r="M237" s="203" t="s">
        <v>1</v>
      </c>
      <c r="N237" s="204" t="s">
        <v>42</v>
      </c>
      <c r="O237" s="69"/>
      <c r="P237" s="205">
        <f>O237*H237</f>
        <v>0</v>
      </c>
      <c r="Q237" s="205">
        <v>5.0000000000000002E-5</v>
      </c>
      <c r="R237" s="205">
        <f>Q237*H237</f>
        <v>5.7885E-4</v>
      </c>
      <c r="S237" s="205">
        <v>0</v>
      </c>
      <c r="T237" s="206">
        <f>S237*H237</f>
        <v>0</v>
      </c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R237" s="207" t="s">
        <v>223</v>
      </c>
      <c r="AT237" s="207" t="s">
        <v>146</v>
      </c>
      <c r="AU237" s="207" t="s">
        <v>120</v>
      </c>
      <c r="AY237" s="15" t="s">
        <v>143</v>
      </c>
      <c r="BE237" s="208">
        <f>IF(N237="základní",J237,0)</f>
        <v>0</v>
      </c>
      <c r="BF237" s="208">
        <f>IF(N237="snížená",J237,0)</f>
        <v>0</v>
      </c>
      <c r="BG237" s="208">
        <f>IF(N237="zákl. přenesená",J237,0)</f>
        <v>0</v>
      </c>
      <c r="BH237" s="208">
        <f>IF(N237="sníž. přenesená",J237,0)</f>
        <v>0</v>
      </c>
      <c r="BI237" s="208">
        <f>IF(N237="nulová",J237,0)</f>
        <v>0</v>
      </c>
      <c r="BJ237" s="15" t="s">
        <v>120</v>
      </c>
      <c r="BK237" s="208">
        <f>ROUND(I237*H237,2)</f>
        <v>0</v>
      </c>
      <c r="BL237" s="15" t="s">
        <v>223</v>
      </c>
      <c r="BM237" s="207" t="s">
        <v>404</v>
      </c>
    </row>
    <row r="238" spans="1:65" s="13" customFormat="1">
      <c r="B238" s="209"/>
      <c r="C238" s="210"/>
      <c r="D238" s="211" t="s">
        <v>152</v>
      </c>
      <c r="E238" s="212" t="s">
        <v>1</v>
      </c>
      <c r="F238" s="213" t="s">
        <v>187</v>
      </c>
      <c r="G238" s="210"/>
      <c r="H238" s="214">
        <v>11.577</v>
      </c>
      <c r="I238" s="215"/>
      <c r="J238" s="210"/>
      <c r="K238" s="210"/>
      <c r="L238" s="216"/>
      <c r="M238" s="217"/>
      <c r="N238" s="218"/>
      <c r="O238" s="218"/>
      <c r="P238" s="218"/>
      <c r="Q238" s="218"/>
      <c r="R238" s="218"/>
      <c r="S238" s="218"/>
      <c r="T238" s="219"/>
      <c r="AT238" s="220" t="s">
        <v>152</v>
      </c>
      <c r="AU238" s="220" t="s">
        <v>120</v>
      </c>
      <c r="AV238" s="13" t="s">
        <v>120</v>
      </c>
      <c r="AW238" s="13" t="s">
        <v>32</v>
      </c>
      <c r="AX238" s="13" t="s">
        <v>84</v>
      </c>
      <c r="AY238" s="220" t="s">
        <v>143</v>
      </c>
    </row>
    <row r="239" spans="1:65" s="2" customFormat="1" ht="24.2" customHeight="1">
      <c r="A239" s="32"/>
      <c r="B239" s="33"/>
      <c r="C239" s="195" t="s">
        <v>405</v>
      </c>
      <c r="D239" s="195" t="s">
        <v>146</v>
      </c>
      <c r="E239" s="196" t="s">
        <v>406</v>
      </c>
      <c r="F239" s="197" t="s">
        <v>407</v>
      </c>
      <c r="G239" s="198" t="s">
        <v>249</v>
      </c>
      <c r="H239" s="224"/>
      <c r="I239" s="200"/>
      <c r="J239" s="201">
        <f>ROUND(I239*H239,2)</f>
        <v>0</v>
      </c>
      <c r="K239" s="202"/>
      <c r="L239" s="37"/>
      <c r="M239" s="203" t="s">
        <v>1</v>
      </c>
      <c r="N239" s="204" t="s">
        <v>42</v>
      </c>
      <c r="O239" s="69"/>
      <c r="P239" s="205">
        <f>O239*H239</f>
        <v>0</v>
      </c>
      <c r="Q239" s="205">
        <v>0</v>
      </c>
      <c r="R239" s="205">
        <f>Q239*H239</f>
        <v>0</v>
      </c>
      <c r="S239" s="205">
        <v>0</v>
      </c>
      <c r="T239" s="206">
        <f>S239*H239</f>
        <v>0</v>
      </c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R239" s="207" t="s">
        <v>223</v>
      </c>
      <c r="AT239" s="207" t="s">
        <v>146</v>
      </c>
      <c r="AU239" s="207" t="s">
        <v>120</v>
      </c>
      <c r="AY239" s="15" t="s">
        <v>143</v>
      </c>
      <c r="BE239" s="208">
        <f>IF(N239="základní",J239,0)</f>
        <v>0</v>
      </c>
      <c r="BF239" s="208">
        <f>IF(N239="snížená",J239,0)</f>
        <v>0</v>
      </c>
      <c r="BG239" s="208">
        <f>IF(N239="zákl. přenesená",J239,0)</f>
        <v>0</v>
      </c>
      <c r="BH239" s="208">
        <f>IF(N239="sníž. přenesená",J239,0)</f>
        <v>0</v>
      </c>
      <c r="BI239" s="208">
        <f>IF(N239="nulová",J239,0)</f>
        <v>0</v>
      </c>
      <c r="BJ239" s="15" t="s">
        <v>120</v>
      </c>
      <c r="BK239" s="208">
        <f>ROUND(I239*H239,2)</f>
        <v>0</v>
      </c>
      <c r="BL239" s="15" t="s">
        <v>223</v>
      </c>
      <c r="BM239" s="207" t="s">
        <v>408</v>
      </c>
    </row>
    <row r="240" spans="1:65" s="12" customFormat="1" ht="22.9" customHeight="1">
      <c r="B240" s="179"/>
      <c r="C240" s="180"/>
      <c r="D240" s="181" t="s">
        <v>75</v>
      </c>
      <c r="E240" s="193" t="s">
        <v>409</v>
      </c>
      <c r="F240" s="193" t="s">
        <v>410</v>
      </c>
      <c r="G240" s="180"/>
      <c r="H240" s="180"/>
      <c r="I240" s="183"/>
      <c r="J240" s="194">
        <f>BK240</f>
        <v>0</v>
      </c>
      <c r="K240" s="180"/>
      <c r="L240" s="185"/>
      <c r="M240" s="186"/>
      <c r="N240" s="187"/>
      <c r="O240" s="187"/>
      <c r="P240" s="188">
        <f>SUM(P241:P253)</f>
        <v>0</v>
      </c>
      <c r="Q240" s="187"/>
      <c r="R240" s="188">
        <f>SUM(R241:R253)</f>
        <v>1.1797245000000001</v>
      </c>
      <c r="S240" s="187"/>
      <c r="T240" s="189">
        <f>SUM(T241:T253)</f>
        <v>0</v>
      </c>
      <c r="AR240" s="190" t="s">
        <v>120</v>
      </c>
      <c r="AT240" s="191" t="s">
        <v>75</v>
      </c>
      <c r="AU240" s="191" t="s">
        <v>84</v>
      </c>
      <c r="AY240" s="190" t="s">
        <v>143</v>
      </c>
      <c r="BK240" s="192">
        <f>SUM(BK241:BK253)</f>
        <v>0</v>
      </c>
    </row>
    <row r="241" spans="1:65" s="2" customFormat="1" ht="16.5" customHeight="1">
      <c r="A241" s="32"/>
      <c r="B241" s="33"/>
      <c r="C241" s="195" t="s">
        <v>411</v>
      </c>
      <c r="D241" s="195" t="s">
        <v>146</v>
      </c>
      <c r="E241" s="196" t="s">
        <v>412</v>
      </c>
      <c r="F241" s="197" t="s">
        <v>413</v>
      </c>
      <c r="G241" s="198" t="s">
        <v>149</v>
      </c>
      <c r="H241" s="199">
        <v>34.770000000000003</v>
      </c>
      <c r="I241" s="200"/>
      <c r="J241" s="201">
        <f>ROUND(I241*H241,2)</f>
        <v>0</v>
      </c>
      <c r="K241" s="202"/>
      <c r="L241" s="37"/>
      <c r="M241" s="203" t="s">
        <v>1</v>
      </c>
      <c r="N241" s="204" t="s">
        <v>42</v>
      </c>
      <c r="O241" s="69"/>
      <c r="P241" s="205">
        <f>O241*H241</f>
        <v>0</v>
      </c>
      <c r="Q241" s="205">
        <v>2.9999999999999997E-4</v>
      </c>
      <c r="R241" s="205">
        <f>Q241*H241</f>
        <v>1.0430999999999999E-2</v>
      </c>
      <c r="S241" s="205">
        <v>0</v>
      </c>
      <c r="T241" s="206">
        <f>S241*H241</f>
        <v>0</v>
      </c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R241" s="207" t="s">
        <v>223</v>
      </c>
      <c r="AT241" s="207" t="s">
        <v>146</v>
      </c>
      <c r="AU241" s="207" t="s">
        <v>120</v>
      </c>
      <c r="AY241" s="15" t="s">
        <v>143</v>
      </c>
      <c r="BE241" s="208">
        <f>IF(N241="základní",J241,0)</f>
        <v>0</v>
      </c>
      <c r="BF241" s="208">
        <f>IF(N241="snížená",J241,0)</f>
        <v>0</v>
      </c>
      <c r="BG241" s="208">
        <f>IF(N241="zákl. přenesená",J241,0)</f>
        <v>0</v>
      </c>
      <c r="BH241" s="208">
        <f>IF(N241="sníž. přenesená",J241,0)</f>
        <v>0</v>
      </c>
      <c r="BI241" s="208">
        <f>IF(N241="nulová",J241,0)</f>
        <v>0</v>
      </c>
      <c r="BJ241" s="15" t="s">
        <v>120</v>
      </c>
      <c r="BK241" s="208">
        <f>ROUND(I241*H241,2)</f>
        <v>0</v>
      </c>
      <c r="BL241" s="15" t="s">
        <v>223</v>
      </c>
      <c r="BM241" s="207" t="s">
        <v>414</v>
      </c>
    </row>
    <row r="242" spans="1:65" s="13" customFormat="1" ht="22.5">
      <c r="B242" s="209"/>
      <c r="C242" s="210"/>
      <c r="D242" s="211" t="s">
        <v>152</v>
      </c>
      <c r="E242" s="212" t="s">
        <v>1</v>
      </c>
      <c r="F242" s="213" t="s">
        <v>157</v>
      </c>
      <c r="G242" s="210"/>
      <c r="H242" s="214">
        <v>34.770000000000003</v>
      </c>
      <c r="I242" s="215"/>
      <c r="J242" s="210"/>
      <c r="K242" s="210"/>
      <c r="L242" s="216"/>
      <c r="M242" s="217"/>
      <c r="N242" s="218"/>
      <c r="O242" s="218"/>
      <c r="P242" s="218"/>
      <c r="Q242" s="218"/>
      <c r="R242" s="218"/>
      <c r="S242" s="218"/>
      <c r="T242" s="219"/>
      <c r="AT242" s="220" t="s">
        <v>152</v>
      </c>
      <c r="AU242" s="220" t="s">
        <v>120</v>
      </c>
      <c r="AV242" s="13" t="s">
        <v>120</v>
      </c>
      <c r="AW242" s="13" t="s">
        <v>32</v>
      </c>
      <c r="AX242" s="13" t="s">
        <v>84</v>
      </c>
      <c r="AY242" s="220" t="s">
        <v>143</v>
      </c>
    </row>
    <row r="243" spans="1:65" s="2" customFormat="1" ht="24.2" customHeight="1">
      <c r="A243" s="32"/>
      <c r="B243" s="33"/>
      <c r="C243" s="195" t="s">
        <v>415</v>
      </c>
      <c r="D243" s="195" t="s">
        <v>146</v>
      </c>
      <c r="E243" s="196" t="s">
        <v>416</v>
      </c>
      <c r="F243" s="197" t="s">
        <v>417</v>
      </c>
      <c r="G243" s="198" t="s">
        <v>149</v>
      </c>
      <c r="H243" s="199">
        <v>34.770000000000003</v>
      </c>
      <c r="I243" s="200"/>
      <c r="J243" s="201">
        <f>ROUND(I243*H243,2)</f>
        <v>0</v>
      </c>
      <c r="K243" s="202"/>
      <c r="L243" s="37"/>
      <c r="M243" s="203" t="s">
        <v>1</v>
      </c>
      <c r="N243" s="204" t="s">
        <v>42</v>
      </c>
      <c r="O243" s="69"/>
      <c r="P243" s="205">
        <f>O243*H243</f>
        <v>0</v>
      </c>
      <c r="Q243" s="205">
        <v>1.5E-3</v>
      </c>
      <c r="R243" s="205">
        <f>Q243*H243</f>
        <v>5.2155000000000007E-2</v>
      </c>
      <c r="S243" s="205">
        <v>0</v>
      </c>
      <c r="T243" s="206">
        <f>S243*H243</f>
        <v>0</v>
      </c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R243" s="207" t="s">
        <v>223</v>
      </c>
      <c r="AT243" s="207" t="s">
        <v>146</v>
      </c>
      <c r="AU243" s="207" t="s">
        <v>120</v>
      </c>
      <c r="AY243" s="15" t="s">
        <v>143</v>
      </c>
      <c r="BE243" s="208">
        <f>IF(N243="základní",J243,0)</f>
        <v>0</v>
      </c>
      <c r="BF243" s="208">
        <f>IF(N243="snížená",J243,0)</f>
        <v>0</v>
      </c>
      <c r="BG243" s="208">
        <f>IF(N243="zákl. přenesená",J243,0)</f>
        <v>0</v>
      </c>
      <c r="BH243" s="208">
        <f>IF(N243="sníž. přenesená",J243,0)</f>
        <v>0</v>
      </c>
      <c r="BI243" s="208">
        <f>IF(N243="nulová",J243,0)</f>
        <v>0</v>
      </c>
      <c r="BJ243" s="15" t="s">
        <v>120</v>
      </c>
      <c r="BK243" s="208">
        <f>ROUND(I243*H243,2)</f>
        <v>0</v>
      </c>
      <c r="BL243" s="15" t="s">
        <v>223</v>
      </c>
      <c r="BM243" s="207" t="s">
        <v>418</v>
      </c>
    </row>
    <row r="244" spans="1:65" s="13" customFormat="1" ht="22.5">
      <c r="B244" s="209"/>
      <c r="C244" s="210"/>
      <c r="D244" s="211" t="s">
        <v>152</v>
      </c>
      <c r="E244" s="212" t="s">
        <v>1</v>
      </c>
      <c r="F244" s="213" t="s">
        <v>157</v>
      </c>
      <c r="G244" s="210"/>
      <c r="H244" s="214">
        <v>34.770000000000003</v>
      </c>
      <c r="I244" s="215"/>
      <c r="J244" s="210"/>
      <c r="K244" s="210"/>
      <c r="L244" s="216"/>
      <c r="M244" s="217"/>
      <c r="N244" s="218"/>
      <c r="O244" s="218"/>
      <c r="P244" s="218"/>
      <c r="Q244" s="218"/>
      <c r="R244" s="218"/>
      <c r="S244" s="218"/>
      <c r="T244" s="219"/>
      <c r="AT244" s="220" t="s">
        <v>152</v>
      </c>
      <c r="AU244" s="220" t="s">
        <v>120</v>
      </c>
      <c r="AV244" s="13" t="s">
        <v>120</v>
      </c>
      <c r="AW244" s="13" t="s">
        <v>32</v>
      </c>
      <c r="AX244" s="13" t="s">
        <v>84</v>
      </c>
      <c r="AY244" s="220" t="s">
        <v>143</v>
      </c>
    </row>
    <row r="245" spans="1:65" s="2" customFormat="1" ht="37.9" customHeight="1">
      <c r="A245" s="32"/>
      <c r="B245" s="33"/>
      <c r="C245" s="195" t="s">
        <v>419</v>
      </c>
      <c r="D245" s="195" t="s">
        <v>146</v>
      </c>
      <c r="E245" s="196" t="s">
        <v>420</v>
      </c>
      <c r="F245" s="197" t="s">
        <v>421</v>
      </c>
      <c r="G245" s="198" t="s">
        <v>149</v>
      </c>
      <c r="H245" s="199">
        <v>34.770000000000003</v>
      </c>
      <c r="I245" s="200"/>
      <c r="J245" s="201">
        <f>ROUND(I245*H245,2)</f>
        <v>0</v>
      </c>
      <c r="K245" s="202"/>
      <c r="L245" s="37"/>
      <c r="M245" s="203" t="s">
        <v>1</v>
      </c>
      <c r="N245" s="204" t="s">
        <v>42</v>
      </c>
      <c r="O245" s="69"/>
      <c r="P245" s="205">
        <f>O245*H245</f>
        <v>0</v>
      </c>
      <c r="Q245" s="205">
        <v>8.9999999999999993E-3</v>
      </c>
      <c r="R245" s="205">
        <f>Q245*H245</f>
        <v>0.31292999999999999</v>
      </c>
      <c r="S245" s="205">
        <v>0</v>
      </c>
      <c r="T245" s="206">
        <f>S245*H245</f>
        <v>0</v>
      </c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R245" s="207" t="s">
        <v>223</v>
      </c>
      <c r="AT245" s="207" t="s">
        <v>146</v>
      </c>
      <c r="AU245" s="207" t="s">
        <v>120</v>
      </c>
      <c r="AY245" s="15" t="s">
        <v>143</v>
      </c>
      <c r="BE245" s="208">
        <f>IF(N245="základní",J245,0)</f>
        <v>0</v>
      </c>
      <c r="BF245" s="208">
        <f>IF(N245="snížená",J245,0)</f>
        <v>0</v>
      </c>
      <c r="BG245" s="208">
        <f>IF(N245="zákl. přenesená",J245,0)</f>
        <v>0</v>
      </c>
      <c r="BH245" s="208">
        <f>IF(N245="sníž. přenesená",J245,0)</f>
        <v>0</v>
      </c>
      <c r="BI245" s="208">
        <f>IF(N245="nulová",J245,0)</f>
        <v>0</v>
      </c>
      <c r="BJ245" s="15" t="s">
        <v>120</v>
      </c>
      <c r="BK245" s="208">
        <f>ROUND(I245*H245,2)</f>
        <v>0</v>
      </c>
      <c r="BL245" s="15" t="s">
        <v>223</v>
      </c>
      <c r="BM245" s="207" t="s">
        <v>422</v>
      </c>
    </row>
    <row r="246" spans="1:65" s="13" customFormat="1" ht="22.5">
      <c r="B246" s="209"/>
      <c r="C246" s="210"/>
      <c r="D246" s="211" t="s">
        <v>152</v>
      </c>
      <c r="E246" s="212" t="s">
        <v>1</v>
      </c>
      <c r="F246" s="213" t="s">
        <v>157</v>
      </c>
      <c r="G246" s="210"/>
      <c r="H246" s="214">
        <v>34.770000000000003</v>
      </c>
      <c r="I246" s="215"/>
      <c r="J246" s="210"/>
      <c r="K246" s="210"/>
      <c r="L246" s="216"/>
      <c r="M246" s="217"/>
      <c r="N246" s="218"/>
      <c r="O246" s="218"/>
      <c r="P246" s="218"/>
      <c r="Q246" s="218"/>
      <c r="R246" s="218"/>
      <c r="S246" s="218"/>
      <c r="T246" s="219"/>
      <c r="AT246" s="220" t="s">
        <v>152</v>
      </c>
      <c r="AU246" s="220" t="s">
        <v>120</v>
      </c>
      <c r="AV246" s="13" t="s">
        <v>120</v>
      </c>
      <c r="AW246" s="13" t="s">
        <v>32</v>
      </c>
      <c r="AX246" s="13" t="s">
        <v>84</v>
      </c>
      <c r="AY246" s="220" t="s">
        <v>143</v>
      </c>
    </row>
    <row r="247" spans="1:65" s="2" customFormat="1" ht="24.2" customHeight="1">
      <c r="A247" s="32"/>
      <c r="B247" s="33"/>
      <c r="C247" s="225" t="s">
        <v>423</v>
      </c>
      <c r="D247" s="225" t="s">
        <v>262</v>
      </c>
      <c r="E247" s="226" t="s">
        <v>424</v>
      </c>
      <c r="F247" s="227" t="s">
        <v>425</v>
      </c>
      <c r="G247" s="228" t="s">
        <v>149</v>
      </c>
      <c r="H247" s="229">
        <v>39.985999999999997</v>
      </c>
      <c r="I247" s="230"/>
      <c r="J247" s="231">
        <f>ROUND(I247*H247,2)</f>
        <v>0</v>
      </c>
      <c r="K247" s="232"/>
      <c r="L247" s="233"/>
      <c r="M247" s="234" t="s">
        <v>1</v>
      </c>
      <c r="N247" s="235" t="s">
        <v>42</v>
      </c>
      <c r="O247" s="69"/>
      <c r="P247" s="205">
        <f>O247*H247</f>
        <v>0</v>
      </c>
      <c r="Q247" s="205">
        <v>0.02</v>
      </c>
      <c r="R247" s="205">
        <f>Q247*H247</f>
        <v>0.79971999999999999</v>
      </c>
      <c r="S247" s="205">
        <v>0</v>
      </c>
      <c r="T247" s="206">
        <f>S247*H247</f>
        <v>0</v>
      </c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R247" s="207" t="s">
        <v>298</v>
      </c>
      <c r="AT247" s="207" t="s">
        <v>262</v>
      </c>
      <c r="AU247" s="207" t="s">
        <v>120</v>
      </c>
      <c r="AY247" s="15" t="s">
        <v>143</v>
      </c>
      <c r="BE247" s="208">
        <f>IF(N247="základní",J247,0)</f>
        <v>0</v>
      </c>
      <c r="BF247" s="208">
        <f>IF(N247="snížená",J247,0)</f>
        <v>0</v>
      </c>
      <c r="BG247" s="208">
        <f>IF(N247="zákl. přenesená",J247,0)</f>
        <v>0</v>
      </c>
      <c r="BH247" s="208">
        <f>IF(N247="sníž. přenesená",J247,0)</f>
        <v>0</v>
      </c>
      <c r="BI247" s="208">
        <f>IF(N247="nulová",J247,0)</f>
        <v>0</v>
      </c>
      <c r="BJ247" s="15" t="s">
        <v>120</v>
      </c>
      <c r="BK247" s="208">
        <f>ROUND(I247*H247,2)</f>
        <v>0</v>
      </c>
      <c r="BL247" s="15" t="s">
        <v>223</v>
      </c>
      <c r="BM247" s="207" t="s">
        <v>426</v>
      </c>
    </row>
    <row r="248" spans="1:65" s="13" customFormat="1">
      <c r="B248" s="209"/>
      <c r="C248" s="210"/>
      <c r="D248" s="211" t="s">
        <v>152</v>
      </c>
      <c r="E248" s="210"/>
      <c r="F248" s="213" t="s">
        <v>427</v>
      </c>
      <c r="G248" s="210"/>
      <c r="H248" s="214">
        <v>39.985999999999997</v>
      </c>
      <c r="I248" s="215"/>
      <c r="J248" s="210"/>
      <c r="K248" s="210"/>
      <c r="L248" s="216"/>
      <c r="M248" s="217"/>
      <c r="N248" s="218"/>
      <c r="O248" s="218"/>
      <c r="P248" s="218"/>
      <c r="Q248" s="218"/>
      <c r="R248" s="218"/>
      <c r="S248" s="218"/>
      <c r="T248" s="219"/>
      <c r="AT248" s="220" t="s">
        <v>152</v>
      </c>
      <c r="AU248" s="220" t="s">
        <v>120</v>
      </c>
      <c r="AV248" s="13" t="s">
        <v>120</v>
      </c>
      <c r="AW248" s="13" t="s">
        <v>4</v>
      </c>
      <c r="AX248" s="13" t="s">
        <v>84</v>
      </c>
      <c r="AY248" s="220" t="s">
        <v>143</v>
      </c>
    </row>
    <row r="249" spans="1:65" s="2" customFormat="1" ht="24.2" customHeight="1">
      <c r="A249" s="32"/>
      <c r="B249" s="33"/>
      <c r="C249" s="195" t="s">
        <v>428</v>
      </c>
      <c r="D249" s="195" t="s">
        <v>146</v>
      </c>
      <c r="E249" s="196" t="s">
        <v>429</v>
      </c>
      <c r="F249" s="197" t="s">
        <v>430</v>
      </c>
      <c r="G249" s="198" t="s">
        <v>149</v>
      </c>
      <c r="H249" s="199">
        <v>34.770000000000003</v>
      </c>
      <c r="I249" s="200"/>
      <c r="J249" s="201">
        <f>ROUND(I249*H249,2)</f>
        <v>0</v>
      </c>
      <c r="K249" s="202"/>
      <c r="L249" s="37"/>
      <c r="M249" s="203" t="s">
        <v>1</v>
      </c>
      <c r="N249" s="204" t="s">
        <v>42</v>
      </c>
      <c r="O249" s="69"/>
      <c r="P249" s="205">
        <f>O249*H249</f>
        <v>0</v>
      </c>
      <c r="Q249" s="205">
        <v>5.0000000000000002E-5</v>
      </c>
      <c r="R249" s="205">
        <f>Q249*H249</f>
        <v>1.7385000000000002E-3</v>
      </c>
      <c r="S249" s="205">
        <v>0</v>
      </c>
      <c r="T249" s="206">
        <f>S249*H249</f>
        <v>0</v>
      </c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R249" s="207" t="s">
        <v>223</v>
      </c>
      <c r="AT249" s="207" t="s">
        <v>146</v>
      </c>
      <c r="AU249" s="207" t="s">
        <v>120</v>
      </c>
      <c r="AY249" s="15" t="s">
        <v>143</v>
      </c>
      <c r="BE249" s="208">
        <f>IF(N249="základní",J249,0)</f>
        <v>0</v>
      </c>
      <c r="BF249" s="208">
        <f>IF(N249="snížená",J249,0)</f>
        <v>0</v>
      </c>
      <c r="BG249" s="208">
        <f>IF(N249="zákl. přenesená",J249,0)</f>
        <v>0</v>
      </c>
      <c r="BH249" s="208">
        <f>IF(N249="sníž. přenesená",J249,0)</f>
        <v>0</v>
      </c>
      <c r="BI249" s="208">
        <f>IF(N249="nulová",J249,0)</f>
        <v>0</v>
      </c>
      <c r="BJ249" s="15" t="s">
        <v>120</v>
      </c>
      <c r="BK249" s="208">
        <f>ROUND(I249*H249,2)</f>
        <v>0</v>
      </c>
      <c r="BL249" s="15" t="s">
        <v>223</v>
      </c>
      <c r="BM249" s="207" t="s">
        <v>431</v>
      </c>
    </row>
    <row r="250" spans="1:65" s="13" customFormat="1" ht="22.5">
      <c r="B250" s="209"/>
      <c r="C250" s="210"/>
      <c r="D250" s="211" t="s">
        <v>152</v>
      </c>
      <c r="E250" s="212" t="s">
        <v>1</v>
      </c>
      <c r="F250" s="213" t="s">
        <v>157</v>
      </c>
      <c r="G250" s="210"/>
      <c r="H250" s="214">
        <v>34.770000000000003</v>
      </c>
      <c r="I250" s="215"/>
      <c r="J250" s="210"/>
      <c r="K250" s="210"/>
      <c r="L250" s="216"/>
      <c r="M250" s="217"/>
      <c r="N250" s="218"/>
      <c r="O250" s="218"/>
      <c r="P250" s="218"/>
      <c r="Q250" s="218"/>
      <c r="R250" s="218"/>
      <c r="S250" s="218"/>
      <c r="T250" s="219"/>
      <c r="AT250" s="220" t="s">
        <v>152</v>
      </c>
      <c r="AU250" s="220" t="s">
        <v>120</v>
      </c>
      <c r="AV250" s="13" t="s">
        <v>120</v>
      </c>
      <c r="AW250" s="13" t="s">
        <v>32</v>
      </c>
      <c r="AX250" s="13" t="s">
        <v>84</v>
      </c>
      <c r="AY250" s="220" t="s">
        <v>143</v>
      </c>
    </row>
    <row r="251" spans="1:65" s="2" customFormat="1" ht="24.2" customHeight="1">
      <c r="A251" s="32"/>
      <c r="B251" s="33"/>
      <c r="C251" s="195" t="s">
        <v>432</v>
      </c>
      <c r="D251" s="195" t="s">
        <v>146</v>
      </c>
      <c r="E251" s="196" t="s">
        <v>433</v>
      </c>
      <c r="F251" s="197" t="s">
        <v>434</v>
      </c>
      <c r="G251" s="198" t="s">
        <v>249</v>
      </c>
      <c r="H251" s="224"/>
      <c r="I251" s="200"/>
      <c r="J251" s="201">
        <f>ROUND(I251*H251,2)</f>
        <v>0</v>
      </c>
      <c r="K251" s="202"/>
      <c r="L251" s="37"/>
      <c r="M251" s="203" t="s">
        <v>1</v>
      </c>
      <c r="N251" s="204" t="s">
        <v>42</v>
      </c>
      <c r="O251" s="69"/>
      <c r="P251" s="205">
        <f>O251*H251</f>
        <v>0</v>
      </c>
      <c r="Q251" s="205">
        <v>0</v>
      </c>
      <c r="R251" s="205">
        <f>Q251*H251</f>
        <v>0</v>
      </c>
      <c r="S251" s="205">
        <v>0</v>
      </c>
      <c r="T251" s="206">
        <f>S251*H251</f>
        <v>0</v>
      </c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R251" s="207" t="s">
        <v>223</v>
      </c>
      <c r="AT251" s="207" t="s">
        <v>146</v>
      </c>
      <c r="AU251" s="207" t="s">
        <v>120</v>
      </c>
      <c r="AY251" s="15" t="s">
        <v>143</v>
      </c>
      <c r="BE251" s="208">
        <f>IF(N251="základní",J251,0)</f>
        <v>0</v>
      </c>
      <c r="BF251" s="208">
        <f>IF(N251="snížená",J251,0)</f>
        <v>0</v>
      </c>
      <c r="BG251" s="208">
        <f>IF(N251="zákl. přenesená",J251,0)</f>
        <v>0</v>
      </c>
      <c r="BH251" s="208">
        <f>IF(N251="sníž. přenesená",J251,0)</f>
        <v>0</v>
      </c>
      <c r="BI251" s="208">
        <f>IF(N251="nulová",J251,0)</f>
        <v>0</v>
      </c>
      <c r="BJ251" s="15" t="s">
        <v>120</v>
      </c>
      <c r="BK251" s="208">
        <f>ROUND(I251*H251,2)</f>
        <v>0</v>
      </c>
      <c r="BL251" s="15" t="s">
        <v>223</v>
      </c>
      <c r="BM251" s="207" t="s">
        <v>435</v>
      </c>
    </row>
    <row r="252" spans="1:65" s="2" customFormat="1" ht="16.5" customHeight="1">
      <c r="A252" s="32"/>
      <c r="B252" s="33"/>
      <c r="C252" s="195" t="s">
        <v>436</v>
      </c>
      <c r="D252" s="195" t="s">
        <v>146</v>
      </c>
      <c r="E252" s="196" t="s">
        <v>437</v>
      </c>
      <c r="F252" s="197" t="s">
        <v>438</v>
      </c>
      <c r="G252" s="198" t="s">
        <v>206</v>
      </c>
      <c r="H252" s="199">
        <v>1</v>
      </c>
      <c r="I252" s="200"/>
      <c r="J252" s="201">
        <f>ROUND(I252*H252,2)</f>
        <v>0</v>
      </c>
      <c r="K252" s="202"/>
      <c r="L252" s="37"/>
      <c r="M252" s="203" t="s">
        <v>1</v>
      </c>
      <c r="N252" s="204" t="s">
        <v>42</v>
      </c>
      <c r="O252" s="69"/>
      <c r="P252" s="205">
        <f>O252*H252</f>
        <v>0</v>
      </c>
      <c r="Q252" s="205">
        <v>0</v>
      </c>
      <c r="R252" s="205">
        <f>Q252*H252</f>
        <v>0</v>
      </c>
      <c r="S252" s="205">
        <v>0</v>
      </c>
      <c r="T252" s="206">
        <f>S252*H252</f>
        <v>0</v>
      </c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R252" s="207" t="s">
        <v>223</v>
      </c>
      <c r="AT252" s="207" t="s">
        <v>146</v>
      </c>
      <c r="AU252" s="207" t="s">
        <v>120</v>
      </c>
      <c r="AY252" s="15" t="s">
        <v>143</v>
      </c>
      <c r="BE252" s="208">
        <f>IF(N252="základní",J252,0)</f>
        <v>0</v>
      </c>
      <c r="BF252" s="208">
        <f>IF(N252="snížená",J252,0)</f>
        <v>0</v>
      </c>
      <c r="BG252" s="208">
        <f>IF(N252="zákl. přenesená",J252,0)</f>
        <v>0</v>
      </c>
      <c r="BH252" s="208">
        <f>IF(N252="sníž. přenesená",J252,0)</f>
        <v>0</v>
      </c>
      <c r="BI252" s="208">
        <f>IF(N252="nulová",J252,0)</f>
        <v>0</v>
      </c>
      <c r="BJ252" s="15" t="s">
        <v>120</v>
      </c>
      <c r="BK252" s="208">
        <f>ROUND(I252*H252,2)</f>
        <v>0</v>
      </c>
      <c r="BL252" s="15" t="s">
        <v>223</v>
      </c>
      <c r="BM252" s="207" t="s">
        <v>439</v>
      </c>
    </row>
    <row r="253" spans="1:65" s="2" customFormat="1" ht="21.75" customHeight="1">
      <c r="A253" s="32"/>
      <c r="B253" s="33"/>
      <c r="C253" s="195" t="s">
        <v>440</v>
      </c>
      <c r="D253" s="195" t="s">
        <v>146</v>
      </c>
      <c r="E253" s="196" t="s">
        <v>441</v>
      </c>
      <c r="F253" s="197" t="s">
        <v>442</v>
      </c>
      <c r="G253" s="198" t="s">
        <v>190</v>
      </c>
      <c r="H253" s="199">
        <v>5</v>
      </c>
      <c r="I253" s="200"/>
      <c r="J253" s="201">
        <f>ROUND(I253*H253,2)</f>
        <v>0</v>
      </c>
      <c r="K253" s="202"/>
      <c r="L253" s="37"/>
      <c r="M253" s="203" t="s">
        <v>1</v>
      </c>
      <c r="N253" s="204" t="s">
        <v>42</v>
      </c>
      <c r="O253" s="69"/>
      <c r="P253" s="205">
        <f>O253*H253</f>
        <v>0</v>
      </c>
      <c r="Q253" s="205">
        <v>5.5000000000000003E-4</v>
      </c>
      <c r="R253" s="205">
        <f>Q253*H253</f>
        <v>2.7500000000000003E-3</v>
      </c>
      <c r="S253" s="205">
        <v>0</v>
      </c>
      <c r="T253" s="206">
        <f>S253*H253</f>
        <v>0</v>
      </c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R253" s="207" t="s">
        <v>223</v>
      </c>
      <c r="AT253" s="207" t="s">
        <v>146</v>
      </c>
      <c r="AU253" s="207" t="s">
        <v>120</v>
      </c>
      <c r="AY253" s="15" t="s">
        <v>143</v>
      </c>
      <c r="BE253" s="208">
        <f>IF(N253="základní",J253,0)</f>
        <v>0</v>
      </c>
      <c r="BF253" s="208">
        <f>IF(N253="snížená",J253,0)</f>
        <v>0</v>
      </c>
      <c r="BG253" s="208">
        <f>IF(N253="zákl. přenesená",J253,0)</f>
        <v>0</v>
      </c>
      <c r="BH253" s="208">
        <f>IF(N253="sníž. přenesená",J253,0)</f>
        <v>0</v>
      </c>
      <c r="BI253" s="208">
        <f>IF(N253="nulová",J253,0)</f>
        <v>0</v>
      </c>
      <c r="BJ253" s="15" t="s">
        <v>120</v>
      </c>
      <c r="BK253" s="208">
        <f>ROUND(I253*H253,2)</f>
        <v>0</v>
      </c>
      <c r="BL253" s="15" t="s">
        <v>223</v>
      </c>
      <c r="BM253" s="207" t="s">
        <v>443</v>
      </c>
    </row>
    <row r="254" spans="1:65" s="12" customFormat="1" ht="22.9" customHeight="1">
      <c r="B254" s="179"/>
      <c r="C254" s="180"/>
      <c r="D254" s="181" t="s">
        <v>75</v>
      </c>
      <c r="E254" s="193" t="s">
        <v>444</v>
      </c>
      <c r="F254" s="193" t="s">
        <v>445</v>
      </c>
      <c r="G254" s="180"/>
      <c r="H254" s="180"/>
      <c r="I254" s="183"/>
      <c r="J254" s="194">
        <f>BK254</f>
        <v>0</v>
      </c>
      <c r="K254" s="180"/>
      <c r="L254" s="185"/>
      <c r="M254" s="186"/>
      <c r="N254" s="187"/>
      <c r="O254" s="187"/>
      <c r="P254" s="188">
        <f>P255</f>
        <v>0</v>
      </c>
      <c r="Q254" s="187"/>
      <c r="R254" s="188">
        <f>R255</f>
        <v>0</v>
      </c>
      <c r="S254" s="187"/>
      <c r="T254" s="189">
        <f>T255</f>
        <v>0</v>
      </c>
      <c r="AR254" s="190" t="s">
        <v>120</v>
      </c>
      <c r="AT254" s="191" t="s">
        <v>75</v>
      </c>
      <c r="AU254" s="191" t="s">
        <v>84</v>
      </c>
      <c r="AY254" s="190" t="s">
        <v>143</v>
      </c>
      <c r="BK254" s="192">
        <f>BK255</f>
        <v>0</v>
      </c>
    </row>
    <row r="255" spans="1:65" s="2" customFormat="1" ht="16.5" customHeight="1">
      <c r="A255" s="32"/>
      <c r="B255" s="33"/>
      <c r="C255" s="195" t="s">
        <v>446</v>
      </c>
      <c r="D255" s="195" t="s">
        <v>146</v>
      </c>
      <c r="E255" s="196" t="s">
        <v>447</v>
      </c>
      <c r="F255" s="197" t="s">
        <v>448</v>
      </c>
      <c r="G255" s="198" t="s">
        <v>206</v>
      </c>
      <c r="H255" s="199">
        <v>2</v>
      </c>
      <c r="I255" s="200"/>
      <c r="J255" s="201">
        <f>ROUND(I255*H255,2)</f>
        <v>0</v>
      </c>
      <c r="K255" s="202"/>
      <c r="L255" s="37"/>
      <c r="M255" s="203" t="s">
        <v>1</v>
      </c>
      <c r="N255" s="204" t="s">
        <v>42</v>
      </c>
      <c r="O255" s="69"/>
      <c r="P255" s="205">
        <f>O255*H255</f>
        <v>0</v>
      </c>
      <c r="Q255" s="205">
        <v>0</v>
      </c>
      <c r="R255" s="205">
        <f>Q255*H255</f>
        <v>0</v>
      </c>
      <c r="S255" s="205">
        <v>0</v>
      </c>
      <c r="T255" s="206">
        <f>S255*H255</f>
        <v>0</v>
      </c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R255" s="207" t="s">
        <v>223</v>
      </c>
      <c r="AT255" s="207" t="s">
        <v>146</v>
      </c>
      <c r="AU255" s="207" t="s">
        <v>120</v>
      </c>
      <c r="AY255" s="15" t="s">
        <v>143</v>
      </c>
      <c r="BE255" s="208">
        <f>IF(N255="základní",J255,0)</f>
        <v>0</v>
      </c>
      <c r="BF255" s="208">
        <f>IF(N255="snížená",J255,0)</f>
        <v>0</v>
      </c>
      <c r="BG255" s="208">
        <f>IF(N255="zákl. přenesená",J255,0)</f>
        <v>0</v>
      </c>
      <c r="BH255" s="208">
        <f>IF(N255="sníž. přenesená",J255,0)</f>
        <v>0</v>
      </c>
      <c r="BI255" s="208">
        <f>IF(N255="nulová",J255,0)</f>
        <v>0</v>
      </c>
      <c r="BJ255" s="15" t="s">
        <v>120</v>
      </c>
      <c r="BK255" s="208">
        <f>ROUND(I255*H255,2)</f>
        <v>0</v>
      </c>
      <c r="BL255" s="15" t="s">
        <v>223</v>
      </c>
      <c r="BM255" s="207" t="s">
        <v>449</v>
      </c>
    </row>
    <row r="256" spans="1:65" s="12" customFormat="1" ht="22.9" customHeight="1">
      <c r="B256" s="179"/>
      <c r="C256" s="180"/>
      <c r="D256" s="181" t="s">
        <v>75</v>
      </c>
      <c r="E256" s="193" t="s">
        <v>450</v>
      </c>
      <c r="F256" s="193" t="s">
        <v>451</v>
      </c>
      <c r="G256" s="180"/>
      <c r="H256" s="180"/>
      <c r="I256" s="183"/>
      <c r="J256" s="194">
        <f>BK256</f>
        <v>0</v>
      </c>
      <c r="K256" s="180"/>
      <c r="L256" s="185"/>
      <c r="M256" s="186"/>
      <c r="N256" s="187"/>
      <c r="O256" s="187"/>
      <c r="P256" s="188">
        <f>SUM(P257:P259)</f>
        <v>0</v>
      </c>
      <c r="Q256" s="187"/>
      <c r="R256" s="188">
        <f>SUM(R257:R259)</f>
        <v>5.7885000000000002E-3</v>
      </c>
      <c r="S256" s="187"/>
      <c r="T256" s="189">
        <f>SUM(T257:T259)</f>
        <v>0</v>
      </c>
      <c r="AR256" s="190" t="s">
        <v>120</v>
      </c>
      <c r="AT256" s="191" t="s">
        <v>75</v>
      </c>
      <c r="AU256" s="191" t="s">
        <v>84</v>
      </c>
      <c r="AY256" s="190" t="s">
        <v>143</v>
      </c>
      <c r="BK256" s="192">
        <f>SUM(BK257:BK259)</f>
        <v>0</v>
      </c>
    </row>
    <row r="257" spans="1:65" s="2" customFormat="1" ht="24.2" customHeight="1">
      <c r="A257" s="32"/>
      <c r="B257" s="33"/>
      <c r="C257" s="195" t="s">
        <v>452</v>
      </c>
      <c r="D257" s="195" t="s">
        <v>146</v>
      </c>
      <c r="E257" s="196" t="s">
        <v>453</v>
      </c>
      <c r="F257" s="197" t="s">
        <v>454</v>
      </c>
      <c r="G257" s="198" t="s">
        <v>149</v>
      </c>
      <c r="H257" s="199">
        <v>11.577</v>
      </c>
      <c r="I257" s="200"/>
      <c r="J257" s="201">
        <f>ROUND(I257*H257,2)</f>
        <v>0</v>
      </c>
      <c r="K257" s="202"/>
      <c r="L257" s="37"/>
      <c r="M257" s="203" t="s">
        <v>1</v>
      </c>
      <c r="N257" s="204" t="s">
        <v>42</v>
      </c>
      <c r="O257" s="69"/>
      <c r="P257" s="205">
        <f>O257*H257</f>
        <v>0</v>
      </c>
      <c r="Q257" s="205">
        <v>2.1000000000000001E-4</v>
      </c>
      <c r="R257" s="205">
        <f>Q257*H257</f>
        <v>2.4311700000000003E-3</v>
      </c>
      <c r="S257" s="205">
        <v>0</v>
      </c>
      <c r="T257" s="206">
        <f>S257*H257</f>
        <v>0</v>
      </c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R257" s="207" t="s">
        <v>223</v>
      </c>
      <c r="AT257" s="207" t="s">
        <v>146</v>
      </c>
      <c r="AU257" s="207" t="s">
        <v>120</v>
      </c>
      <c r="AY257" s="15" t="s">
        <v>143</v>
      </c>
      <c r="BE257" s="208">
        <f>IF(N257="základní",J257,0)</f>
        <v>0</v>
      </c>
      <c r="BF257" s="208">
        <f>IF(N257="snížená",J257,0)</f>
        <v>0</v>
      </c>
      <c r="BG257" s="208">
        <f>IF(N257="zákl. přenesená",J257,0)</f>
        <v>0</v>
      </c>
      <c r="BH257" s="208">
        <f>IF(N257="sníž. přenesená",J257,0)</f>
        <v>0</v>
      </c>
      <c r="BI257" s="208">
        <f>IF(N257="nulová",J257,0)</f>
        <v>0</v>
      </c>
      <c r="BJ257" s="15" t="s">
        <v>120</v>
      </c>
      <c r="BK257" s="208">
        <f>ROUND(I257*H257,2)</f>
        <v>0</v>
      </c>
      <c r="BL257" s="15" t="s">
        <v>223</v>
      </c>
      <c r="BM257" s="207" t="s">
        <v>455</v>
      </c>
    </row>
    <row r="258" spans="1:65" s="13" customFormat="1">
      <c r="B258" s="209"/>
      <c r="C258" s="210"/>
      <c r="D258" s="211" t="s">
        <v>152</v>
      </c>
      <c r="E258" s="212" t="s">
        <v>1</v>
      </c>
      <c r="F258" s="213" t="s">
        <v>456</v>
      </c>
      <c r="G258" s="210"/>
      <c r="H258" s="214">
        <v>11.577</v>
      </c>
      <c r="I258" s="215"/>
      <c r="J258" s="210"/>
      <c r="K258" s="210"/>
      <c r="L258" s="216"/>
      <c r="M258" s="217"/>
      <c r="N258" s="218"/>
      <c r="O258" s="218"/>
      <c r="P258" s="218"/>
      <c r="Q258" s="218"/>
      <c r="R258" s="218"/>
      <c r="S258" s="218"/>
      <c r="T258" s="219"/>
      <c r="AT258" s="220" t="s">
        <v>152</v>
      </c>
      <c r="AU258" s="220" t="s">
        <v>120</v>
      </c>
      <c r="AV258" s="13" t="s">
        <v>120</v>
      </c>
      <c r="AW258" s="13" t="s">
        <v>32</v>
      </c>
      <c r="AX258" s="13" t="s">
        <v>84</v>
      </c>
      <c r="AY258" s="220" t="s">
        <v>143</v>
      </c>
    </row>
    <row r="259" spans="1:65" s="2" customFormat="1" ht="24.2" customHeight="1">
      <c r="A259" s="32"/>
      <c r="B259" s="33"/>
      <c r="C259" s="195" t="s">
        <v>457</v>
      </c>
      <c r="D259" s="195" t="s">
        <v>146</v>
      </c>
      <c r="E259" s="196" t="s">
        <v>458</v>
      </c>
      <c r="F259" s="197" t="s">
        <v>459</v>
      </c>
      <c r="G259" s="198" t="s">
        <v>149</v>
      </c>
      <c r="H259" s="199">
        <v>11.577</v>
      </c>
      <c r="I259" s="200"/>
      <c r="J259" s="201">
        <f>ROUND(I259*H259,2)</f>
        <v>0</v>
      </c>
      <c r="K259" s="202"/>
      <c r="L259" s="37"/>
      <c r="M259" s="203" t="s">
        <v>1</v>
      </c>
      <c r="N259" s="204" t="s">
        <v>42</v>
      </c>
      <c r="O259" s="69"/>
      <c r="P259" s="205">
        <f>O259*H259</f>
        <v>0</v>
      </c>
      <c r="Q259" s="205">
        <v>2.9E-4</v>
      </c>
      <c r="R259" s="205">
        <f>Q259*H259</f>
        <v>3.3573299999999999E-3</v>
      </c>
      <c r="S259" s="205">
        <v>0</v>
      </c>
      <c r="T259" s="206">
        <f>S259*H259</f>
        <v>0</v>
      </c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  <c r="AR259" s="207" t="s">
        <v>223</v>
      </c>
      <c r="AT259" s="207" t="s">
        <v>146</v>
      </c>
      <c r="AU259" s="207" t="s">
        <v>120</v>
      </c>
      <c r="AY259" s="15" t="s">
        <v>143</v>
      </c>
      <c r="BE259" s="208">
        <f>IF(N259="základní",J259,0)</f>
        <v>0</v>
      </c>
      <c r="BF259" s="208">
        <f>IF(N259="snížená",J259,0)</f>
        <v>0</v>
      </c>
      <c r="BG259" s="208">
        <f>IF(N259="zákl. přenesená",J259,0)</f>
        <v>0</v>
      </c>
      <c r="BH259" s="208">
        <f>IF(N259="sníž. přenesená",J259,0)</f>
        <v>0</v>
      </c>
      <c r="BI259" s="208">
        <f>IF(N259="nulová",J259,0)</f>
        <v>0</v>
      </c>
      <c r="BJ259" s="15" t="s">
        <v>120</v>
      </c>
      <c r="BK259" s="208">
        <f>ROUND(I259*H259,2)</f>
        <v>0</v>
      </c>
      <c r="BL259" s="15" t="s">
        <v>223</v>
      </c>
      <c r="BM259" s="207" t="s">
        <v>460</v>
      </c>
    </row>
    <row r="260" spans="1:65" s="12" customFormat="1" ht="25.9" customHeight="1">
      <c r="B260" s="179"/>
      <c r="C260" s="180"/>
      <c r="D260" s="181" t="s">
        <v>75</v>
      </c>
      <c r="E260" s="182" t="s">
        <v>262</v>
      </c>
      <c r="F260" s="182" t="s">
        <v>461</v>
      </c>
      <c r="G260" s="180"/>
      <c r="H260" s="180"/>
      <c r="I260" s="183"/>
      <c r="J260" s="184">
        <f>BK260</f>
        <v>0</v>
      </c>
      <c r="K260" s="180"/>
      <c r="L260" s="185"/>
      <c r="M260" s="186"/>
      <c r="N260" s="187"/>
      <c r="O260" s="187"/>
      <c r="P260" s="188">
        <f>P261+P263</f>
        <v>0</v>
      </c>
      <c r="Q260" s="187"/>
      <c r="R260" s="188">
        <f>R261+R263</f>
        <v>0</v>
      </c>
      <c r="S260" s="187"/>
      <c r="T260" s="189">
        <f>T261+T263</f>
        <v>0</v>
      </c>
      <c r="AR260" s="190" t="s">
        <v>158</v>
      </c>
      <c r="AT260" s="191" t="s">
        <v>75</v>
      </c>
      <c r="AU260" s="191" t="s">
        <v>76</v>
      </c>
      <c r="AY260" s="190" t="s">
        <v>143</v>
      </c>
      <c r="BK260" s="192">
        <f>BK261+BK263</f>
        <v>0</v>
      </c>
    </row>
    <row r="261" spans="1:65" s="12" customFormat="1" ht="22.9" customHeight="1">
      <c r="B261" s="179"/>
      <c r="C261" s="180"/>
      <c r="D261" s="181" t="s">
        <v>75</v>
      </c>
      <c r="E261" s="193" t="s">
        <v>462</v>
      </c>
      <c r="F261" s="193" t="s">
        <v>463</v>
      </c>
      <c r="G261" s="180"/>
      <c r="H261" s="180"/>
      <c r="I261" s="183"/>
      <c r="J261" s="194">
        <f>BK261</f>
        <v>0</v>
      </c>
      <c r="K261" s="180"/>
      <c r="L261" s="185"/>
      <c r="M261" s="186"/>
      <c r="N261" s="187"/>
      <c r="O261" s="187"/>
      <c r="P261" s="188">
        <f>P262</f>
        <v>0</v>
      </c>
      <c r="Q261" s="187"/>
      <c r="R261" s="188">
        <f>R262</f>
        <v>0</v>
      </c>
      <c r="S261" s="187"/>
      <c r="T261" s="189">
        <f>T262</f>
        <v>0</v>
      </c>
      <c r="AR261" s="190" t="s">
        <v>158</v>
      </c>
      <c r="AT261" s="191" t="s">
        <v>75</v>
      </c>
      <c r="AU261" s="191" t="s">
        <v>84</v>
      </c>
      <c r="AY261" s="190" t="s">
        <v>143</v>
      </c>
      <c r="BK261" s="192">
        <f>BK262</f>
        <v>0</v>
      </c>
    </row>
    <row r="262" spans="1:65" s="2" customFormat="1" ht="44.25" customHeight="1">
      <c r="A262" s="32"/>
      <c r="B262" s="33"/>
      <c r="C262" s="195" t="s">
        <v>464</v>
      </c>
      <c r="D262" s="195" t="s">
        <v>146</v>
      </c>
      <c r="E262" s="196" t="s">
        <v>465</v>
      </c>
      <c r="F262" s="197" t="s">
        <v>466</v>
      </c>
      <c r="G262" s="198" t="s">
        <v>253</v>
      </c>
      <c r="H262" s="199">
        <v>1</v>
      </c>
      <c r="I262" s="200"/>
      <c r="J262" s="201">
        <f>ROUND(I262*H262,2)</f>
        <v>0</v>
      </c>
      <c r="K262" s="202"/>
      <c r="L262" s="37"/>
      <c r="M262" s="203" t="s">
        <v>1</v>
      </c>
      <c r="N262" s="204" t="s">
        <v>42</v>
      </c>
      <c r="O262" s="69"/>
      <c r="P262" s="205">
        <f>O262*H262</f>
        <v>0</v>
      </c>
      <c r="Q262" s="205">
        <v>0</v>
      </c>
      <c r="R262" s="205">
        <f>Q262*H262</f>
        <v>0</v>
      </c>
      <c r="S262" s="205">
        <v>0</v>
      </c>
      <c r="T262" s="206">
        <f>S262*H262</f>
        <v>0</v>
      </c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  <c r="AR262" s="207" t="s">
        <v>440</v>
      </c>
      <c r="AT262" s="207" t="s">
        <v>146</v>
      </c>
      <c r="AU262" s="207" t="s">
        <v>120</v>
      </c>
      <c r="AY262" s="15" t="s">
        <v>143</v>
      </c>
      <c r="BE262" s="208">
        <f>IF(N262="základní",J262,0)</f>
        <v>0</v>
      </c>
      <c r="BF262" s="208">
        <f>IF(N262="snížená",J262,0)</f>
        <v>0</v>
      </c>
      <c r="BG262" s="208">
        <f>IF(N262="zákl. přenesená",J262,0)</f>
        <v>0</v>
      </c>
      <c r="BH262" s="208">
        <f>IF(N262="sníž. přenesená",J262,0)</f>
        <v>0</v>
      </c>
      <c r="BI262" s="208">
        <f>IF(N262="nulová",J262,0)</f>
        <v>0</v>
      </c>
      <c r="BJ262" s="15" t="s">
        <v>120</v>
      </c>
      <c r="BK262" s="208">
        <f>ROUND(I262*H262,2)</f>
        <v>0</v>
      </c>
      <c r="BL262" s="15" t="s">
        <v>440</v>
      </c>
      <c r="BM262" s="207" t="s">
        <v>467</v>
      </c>
    </row>
    <row r="263" spans="1:65" s="12" customFormat="1" ht="22.9" customHeight="1">
      <c r="B263" s="179"/>
      <c r="C263" s="180"/>
      <c r="D263" s="181" t="s">
        <v>75</v>
      </c>
      <c r="E263" s="193" t="s">
        <v>468</v>
      </c>
      <c r="F263" s="193" t="s">
        <v>469</v>
      </c>
      <c r="G263" s="180"/>
      <c r="H263" s="180"/>
      <c r="I263" s="183"/>
      <c r="J263" s="194">
        <f>BK263</f>
        <v>0</v>
      </c>
      <c r="K263" s="180"/>
      <c r="L263" s="185"/>
      <c r="M263" s="186"/>
      <c r="N263" s="187"/>
      <c r="O263" s="187"/>
      <c r="P263" s="188">
        <f>P264</f>
        <v>0</v>
      </c>
      <c r="Q263" s="187"/>
      <c r="R263" s="188">
        <f>R264</f>
        <v>0</v>
      </c>
      <c r="S263" s="187"/>
      <c r="T263" s="189">
        <f>T264</f>
        <v>0</v>
      </c>
      <c r="AR263" s="190" t="s">
        <v>158</v>
      </c>
      <c r="AT263" s="191" t="s">
        <v>75</v>
      </c>
      <c r="AU263" s="191" t="s">
        <v>84</v>
      </c>
      <c r="AY263" s="190" t="s">
        <v>143</v>
      </c>
      <c r="BK263" s="192">
        <f>BK264</f>
        <v>0</v>
      </c>
    </row>
    <row r="264" spans="1:65" s="2" customFormat="1" ht="24.2" customHeight="1">
      <c r="A264" s="32"/>
      <c r="B264" s="33"/>
      <c r="C264" s="195" t="s">
        <v>470</v>
      </c>
      <c r="D264" s="195" t="s">
        <v>146</v>
      </c>
      <c r="E264" s="196" t="s">
        <v>471</v>
      </c>
      <c r="F264" s="197" t="s">
        <v>472</v>
      </c>
      <c r="G264" s="198" t="s">
        <v>253</v>
      </c>
      <c r="H264" s="199">
        <v>1</v>
      </c>
      <c r="I264" s="200"/>
      <c r="J264" s="201">
        <f>ROUND(I264*H264,2)</f>
        <v>0</v>
      </c>
      <c r="K264" s="202"/>
      <c r="L264" s="37"/>
      <c r="M264" s="203" t="s">
        <v>1</v>
      </c>
      <c r="N264" s="204" t="s">
        <v>42</v>
      </c>
      <c r="O264" s="69"/>
      <c r="P264" s="205">
        <f>O264*H264</f>
        <v>0</v>
      </c>
      <c r="Q264" s="205">
        <v>0</v>
      </c>
      <c r="R264" s="205">
        <f>Q264*H264</f>
        <v>0</v>
      </c>
      <c r="S264" s="205">
        <v>0</v>
      </c>
      <c r="T264" s="206">
        <f>S264*H264</f>
        <v>0</v>
      </c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  <c r="AR264" s="207" t="s">
        <v>440</v>
      </c>
      <c r="AT264" s="207" t="s">
        <v>146</v>
      </c>
      <c r="AU264" s="207" t="s">
        <v>120</v>
      </c>
      <c r="AY264" s="15" t="s">
        <v>143</v>
      </c>
      <c r="BE264" s="208">
        <f>IF(N264="základní",J264,0)</f>
        <v>0</v>
      </c>
      <c r="BF264" s="208">
        <f>IF(N264="snížená",J264,0)</f>
        <v>0</v>
      </c>
      <c r="BG264" s="208">
        <f>IF(N264="zákl. přenesená",J264,0)</f>
        <v>0</v>
      </c>
      <c r="BH264" s="208">
        <f>IF(N264="sníž. přenesená",J264,0)</f>
        <v>0</v>
      </c>
      <c r="BI264" s="208">
        <f>IF(N264="nulová",J264,0)</f>
        <v>0</v>
      </c>
      <c r="BJ264" s="15" t="s">
        <v>120</v>
      </c>
      <c r="BK264" s="208">
        <f>ROUND(I264*H264,2)</f>
        <v>0</v>
      </c>
      <c r="BL264" s="15" t="s">
        <v>440</v>
      </c>
      <c r="BM264" s="207" t="s">
        <v>473</v>
      </c>
    </row>
    <row r="265" spans="1:65" s="12" customFormat="1" ht="25.9" customHeight="1">
      <c r="B265" s="179"/>
      <c r="C265" s="180"/>
      <c r="D265" s="181" t="s">
        <v>75</v>
      </c>
      <c r="E265" s="182" t="s">
        <v>474</v>
      </c>
      <c r="F265" s="182" t="s">
        <v>118</v>
      </c>
      <c r="G265" s="180"/>
      <c r="H265" s="180"/>
      <c r="I265" s="183"/>
      <c r="J265" s="184">
        <f>BK265</f>
        <v>0</v>
      </c>
      <c r="K265" s="180"/>
      <c r="L265" s="185"/>
      <c r="M265" s="186"/>
      <c r="N265" s="187"/>
      <c r="O265" s="187"/>
      <c r="P265" s="188">
        <f>SUM(P266:P267)</f>
        <v>0</v>
      </c>
      <c r="Q265" s="187"/>
      <c r="R265" s="188">
        <f>SUM(R266:R267)</f>
        <v>0</v>
      </c>
      <c r="S265" s="187"/>
      <c r="T265" s="189">
        <f>SUM(T266:T267)</f>
        <v>0</v>
      </c>
      <c r="AR265" s="190" t="s">
        <v>166</v>
      </c>
      <c r="AT265" s="191" t="s">
        <v>75</v>
      </c>
      <c r="AU265" s="191" t="s">
        <v>76</v>
      </c>
      <c r="AY265" s="190" t="s">
        <v>143</v>
      </c>
      <c r="BK265" s="192">
        <f>SUM(BK266:BK267)</f>
        <v>0</v>
      </c>
    </row>
    <row r="266" spans="1:65" s="2" customFormat="1" ht="16.5" customHeight="1">
      <c r="A266" s="32"/>
      <c r="B266" s="33"/>
      <c r="C266" s="195" t="s">
        <v>475</v>
      </c>
      <c r="D266" s="195" t="s">
        <v>146</v>
      </c>
      <c r="E266" s="196" t="s">
        <v>476</v>
      </c>
      <c r="F266" s="197" t="s">
        <v>477</v>
      </c>
      <c r="G266" s="198" t="s">
        <v>253</v>
      </c>
      <c r="H266" s="199">
        <v>1</v>
      </c>
      <c r="I266" s="200"/>
      <c r="J266" s="201">
        <f>ROUND(I266*H266,2)</f>
        <v>0</v>
      </c>
      <c r="K266" s="202"/>
      <c r="L266" s="37"/>
      <c r="M266" s="203" t="s">
        <v>1</v>
      </c>
      <c r="N266" s="204" t="s">
        <v>42</v>
      </c>
      <c r="O266" s="69"/>
      <c r="P266" s="205">
        <f>O266*H266</f>
        <v>0</v>
      </c>
      <c r="Q266" s="205">
        <v>0</v>
      </c>
      <c r="R266" s="205">
        <f>Q266*H266</f>
        <v>0</v>
      </c>
      <c r="S266" s="205">
        <v>0</v>
      </c>
      <c r="T266" s="206">
        <f>S266*H266</f>
        <v>0</v>
      </c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  <c r="AR266" s="207" t="s">
        <v>478</v>
      </c>
      <c r="AT266" s="207" t="s">
        <v>146</v>
      </c>
      <c r="AU266" s="207" t="s">
        <v>84</v>
      </c>
      <c r="AY266" s="15" t="s">
        <v>143</v>
      </c>
      <c r="BE266" s="208">
        <f>IF(N266="základní",J266,0)</f>
        <v>0</v>
      </c>
      <c r="BF266" s="208">
        <f>IF(N266="snížená",J266,0)</f>
        <v>0</v>
      </c>
      <c r="BG266" s="208">
        <f>IF(N266="zákl. přenesená",J266,0)</f>
        <v>0</v>
      </c>
      <c r="BH266" s="208">
        <f>IF(N266="sníž. přenesená",J266,0)</f>
        <v>0</v>
      </c>
      <c r="BI266" s="208">
        <f>IF(N266="nulová",J266,0)</f>
        <v>0</v>
      </c>
      <c r="BJ266" s="15" t="s">
        <v>120</v>
      </c>
      <c r="BK266" s="208">
        <f>ROUND(I266*H266,2)</f>
        <v>0</v>
      </c>
      <c r="BL266" s="15" t="s">
        <v>478</v>
      </c>
      <c r="BM266" s="207" t="s">
        <v>479</v>
      </c>
    </row>
    <row r="267" spans="1:65" s="2" customFormat="1" ht="214.5">
      <c r="A267" s="32"/>
      <c r="B267" s="33"/>
      <c r="C267" s="34"/>
      <c r="D267" s="211" t="s">
        <v>170</v>
      </c>
      <c r="E267" s="34"/>
      <c r="F267" s="221" t="s">
        <v>480</v>
      </c>
      <c r="G267" s="34"/>
      <c r="H267" s="34"/>
      <c r="I267" s="162"/>
      <c r="J267" s="34"/>
      <c r="K267" s="34"/>
      <c r="L267" s="37"/>
      <c r="M267" s="236"/>
      <c r="N267" s="237"/>
      <c r="O267" s="238"/>
      <c r="P267" s="238"/>
      <c r="Q267" s="238"/>
      <c r="R267" s="238"/>
      <c r="S267" s="238"/>
      <c r="T267" s="239"/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  <c r="AT267" s="15" t="s">
        <v>170</v>
      </c>
      <c r="AU267" s="15" t="s">
        <v>84</v>
      </c>
    </row>
    <row r="268" spans="1:65" s="2" customFormat="1" ht="6.95" customHeight="1">
      <c r="A268" s="32"/>
      <c r="B268" s="52"/>
      <c r="C268" s="53"/>
      <c r="D268" s="53"/>
      <c r="E268" s="53"/>
      <c r="F268" s="53"/>
      <c r="G268" s="53"/>
      <c r="H268" s="53"/>
      <c r="I268" s="53"/>
      <c r="J268" s="53"/>
      <c r="K268" s="53"/>
      <c r="L268" s="37"/>
      <c r="M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  <c r="AA268" s="32"/>
      <c r="AB268" s="32"/>
      <c r="AC268" s="32"/>
      <c r="AD268" s="32"/>
      <c r="AE268" s="32"/>
    </row>
  </sheetData>
  <sheetProtection algorithmName="SHA-512" hashValue="laBBcQRwDYKbnUp49XjN0TKuby1J/hn6w6x1t7rFUg7T2nUU4Xe4GclpAVNXly5btsRlJzw5OFRarQm3OTya0w==" saltValue="yRS5jOd5ctMP40sm7k4BVz2bBbUUTnWAntlIO7S3pQiUfuvgryxbv87EtYF0j6PTp5EtG/RRlqVGLqjxc9vamg==" spinCount="100000" sheet="1" objects="1" scenarios="1" formatColumns="0" formatRows="0" autoFilter="0"/>
  <autoFilter ref="C144:K267"/>
  <mergeCells count="14">
    <mergeCell ref="D123:F123"/>
    <mergeCell ref="E135:H135"/>
    <mergeCell ref="E137:H137"/>
    <mergeCell ref="L2:V2"/>
    <mergeCell ref="E87:H87"/>
    <mergeCell ref="D119:F119"/>
    <mergeCell ref="D120:F120"/>
    <mergeCell ref="D121:F121"/>
    <mergeCell ref="D122:F12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001 - Oprava koupelny FON...</vt:lpstr>
      <vt:lpstr>'001 - Oprava koupelny FON...'!Názvy_tisku</vt:lpstr>
      <vt:lpstr>'Rekapitulace stavby'!Názvy_tisku</vt:lpstr>
      <vt:lpstr>'001 - Oprava koupelny FON...'!Oblast_tisku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BARBORAKYSK8FBE\barborakyskova</dc:creator>
  <cp:lastModifiedBy>Petr Surovka</cp:lastModifiedBy>
  <dcterms:created xsi:type="dcterms:W3CDTF">2022-08-26T09:20:35Z</dcterms:created>
  <dcterms:modified xsi:type="dcterms:W3CDTF">2022-09-02T15:08:01Z</dcterms:modified>
</cp:coreProperties>
</file>